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erich\Downloads\"/>
    </mc:Choice>
  </mc:AlternateContent>
  <xr:revisionPtr revIDLastSave="0" documentId="13_ncr:1_{5661CAE5-1711-472A-900B-9BB87D53F01A}" xr6:coauthVersionLast="46" xr6:coauthVersionMax="46" xr10:uidLastSave="{00000000-0000-0000-0000-000000000000}"/>
  <workbookProtection lockStructure="1"/>
  <bookViews>
    <workbookView minimized="1" xWindow="5140" yWindow="2320" windowWidth="14400" windowHeight="74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2" i="1" l="1"/>
  <c r="J75" i="1" s="1"/>
  <c r="D72" i="1" s="1"/>
  <c r="K34" i="1"/>
  <c r="D41" i="1" s="1"/>
  <c r="K82" i="1"/>
  <c r="D53" i="1" s="1"/>
  <c r="K81" i="1"/>
  <c r="D52" i="1" s="1"/>
  <c r="K80" i="1"/>
  <c r="D51" i="1" s="1"/>
  <c r="K33" i="1"/>
  <c r="D40" i="1" s="1"/>
  <c r="K32" i="1"/>
  <c r="D39" i="1" s="1"/>
  <c r="K35" i="1"/>
  <c r="D44" i="1" s="1"/>
  <c r="K36" i="1"/>
  <c r="D45" i="1" s="1"/>
  <c r="K37" i="1"/>
  <c r="D46" i="1" s="1"/>
  <c r="K38" i="1"/>
  <c r="D47" i="1" s="1"/>
  <c r="K39" i="1"/>
  <c r="D48" i="1" s="1"/>
  <c r="K28" i="1"/>
  <c r="D35" i="1" s="1"/>
  <c r="K26" i="1"/>
  <c r="D33" i="1" s="1"/>
  <c r="K27" i="1"/>
  <c r="D34" i="1" s="1"/>
  <c r="D74" i="1"/>
  <c r="D36" i="1" l="1"/>
  <c r="L26" i="1"/>
  <c r="L24" i="1"/>
  <c r="C24" i="1" s="1"/>
  <c r="L23" i="1"/>
  <c r="D66" i="1" l="1"/>
  <c r="D67" i="1"/>
  <c r="D68" i="1"/>
  <c r="D56" i="1"/>
  <c r="D57" i="1"/>
  <c r="D58" i="1"/>
  <c r="D59" i="1"/>
  <c r="D60" i="1"/>
  <c r="D61" i="1"/>
  <c r="D62" i="1"/>
  <c r="D63" i="1"/>
  <c r="D64" i="1"/>
  <c r="D65" i="1"/>
  <c r="G24" i="1" l="1"/>
  <c r="C26" i="1"/>
  <c r="G25" i="1" l="1"/>
  <c r="G26" i="1" s="1"/>
  <c r="G28" i="1" s="1"/>
  <c r="C27" i="1"/>
  <c r="C28" i="1" s="1"/>
  <c r="J72" i="1" s="1"/>
  <c r="C30" i="1" s="1"/>
</calcChain>
</file>

<file path=xl/sharedStrings.xml><?xml version="1.0" encoding="utf-8"?>
<sst xmlns="http://schemas.openxmlformats.org/spreadsheetml/2006/main" count="138" uniqueCount="93">
  <si>
    <t xml:space="preserve">Weight of car, driver and safety equipment </t>
  </si>
  <si>
    <t xml:space="preserve">SAE adertised Horsepower </t>
  </si>
  <si>
    <t>Dyno rated, WHP</t>
  </si>
  <si>
    <t xml:space="preserve">Drive train configuration </t>
  </si>
  <si>
    <t>RWD</t>
  </si>
  <si>
    <t>Adjusted Dyno rated HP</t>
  </si>
  <si>
    <t>Boolean Column</t>
  </si>
  <si>
    <t>Modifier Column</t>
  </si>
  <si>
    <t>Calculation Column</t>
  </si>
  <si>
    <t>FWD</t>
  </si>
  <si>
    <t>AWD</t>
  </si>
  <si>
    <t>Base weight to Dyno Horsepower ratio</t>
  </si>
  <si>
    <t>Simple rear spoiler, fixed wing, side skirts, splitter/air dam</t>
  </si>
  <si>
    <t>Diffuser, flat underbody, Aftermarket nose</t>
  </si>
  <si>
    <t>Multi-plane fixed wing, Dynamically adjusted</t>
  </si>
  <si>
    <t>YES</t>
  </si>
  <si>
    <t>NO</t>
  </si>
  <si>
    <t>Aftermarket racing 2 - Piece rotors</t>
  </si>
  <si>
    <t>Aftermarket or OEM multi-master cylinder system, caliper with greater than 4 pistons. ABS reprogram or swap</t>
  </si>
  <si>
    <t>Aftermarket or OEM 6+ piston systems, non-ferrous rotors. After market or race-developed ABS systems</t>
  </si>
  <si>
    <t>Brake</t>
  </si>
  <si>
    <t>Modifer</t>
  </si>
  <si>
    <t>Adjustable shocks, max 2 way adjustable (Standard Koni, Bilstein,etc.), re-valving or re-oiling stock shocks</t>
  </si>
  <si>
    <r>
      <t xml:space="preserve">Performance monotubes, max 3 way adjustable </t>
    </r>
    <r>
      <rPr>
        <sz val="9"/>
        <color rgb="FF000000"/>
        <rFont val="Arial"/>
        <family val="2"/>
      </rPr>
      <t>(MCS, Moton, Penske, etc)"</t>
    </r>
  </si>
  <si>
    <t>Electronic/in-car adjustable shocks, modified suspension mounting points</t>
  </si>
  <si>
    <t>Suspension</t>
  </si>
  <si>
    <t>Intake manifold swap or modification</t>
  </si>
  <si>
    <t>Header swap or modification</t>
  </si>
  <si>
    <t>Injector/carburettor swap or modification</t>
  </si>
  <si>
    <t>Performance cam or regrind</t>
  </si>
  <si>
    <t>Overbore (0.060+)</t>
  </si>
  <si>
    <t>Stroke increase</t>
  </si>
  <si>
    <t>Compression ratio increase</t>
  </si>
  <si>
    <t>Head swap</t>
  </si>
  <si>
    <t>Head porting</t>
  </si>
  <si>
    <t>Oversize valves</t>
  </si>
  <si>
    <t>Programmable, flashed, or chipped ECU on a NA vehicle</t>
  </si>
  <si>
    <t>Engine</t>
  </si>
  <si>
    <t>Programmable, flashed, or chipped ECU on a stock forced induction vehicle including up to 5 PSI boost increase over stock</t>
  </si>
  <si>
    <t xml:space="preserve">Dyno or specific Evaluation </t>
  </si>
  <si>
    <t>Forced induction added to Naturally aspirated vehicle. Includes Programmable, flashed, or chipped ECU and boost is open</t>
  </si>
  <si>
    <t>Less than 8.0 lbs/mm tire width</t>
  </si>
  <si>
    <t>Greater than 8.0 to 11.0</t>
  </si>
  <si>
    <t>Greater than 11.0 to 14.0</t>
  </si>
  <si>
    <t>Greater than 14.0 to 18.0</t>
  </si>
  <si>
    <t>Greater than 18.0</t>
  </si>
  <si>
    <t>Tire width</t>
  </si>
  <si>
    <t>Weight to tire Ratio</t>
  </si>
  <si>
    <t xml:space="preserve">DOT tread wear Rating </t>
  </si>
  <si>
    <t>Total Modifiers</t>
  </si>
  <si>
    <t xml:space="preserve">Class </t>
  </si>
  <si>
    <t>Tire Width and Tread wear rating</t>
  </si>
  <si>
    <t xml:space="preserve"> </t>
  </si>
  <si>
    <t>Dyno Classing</t>
  </si>
  <si>
    <t>Classing  Weight to Power ratio</t>
  </si>
  <si>
    <t>Base Weight to Power ratio</t>
  </si>
  <si>
    <t>Classes are as folllows</t>
  </si>
  <si>
    <t>is appropriate for your modifications. If your Engine modifications is not listed it is recommended to use the Dyno Classing</t>
  </si>
  <si>
    <t xml:space="preserve">1. This calculator is used to detemine the appropriate class for your vehicle. It will calculate a base Weight to Power ratio. </t>
  </si>
  <si>
    <t xml:space="preserve">2. The modifers are then applied based on actual vehicle prep. You will have to determine which method of classing </t>
  </si>
  <si>
    <t>Trials Series</t>
  </si>
  <si>
    <t xml:space="preserve">MiDiv SCCA Time </t>
  </si>
  <si>
    <t>Camber adjustment devices (Plates, ball joints, bushings, etc…)</t>
  </si>
  <si>
    <t>Adjustable perch dampers such as coil overs OR Weight jacking systems that allow for corner weightingof the vehicle</t>
  </si>
  <si>
    <t xml:space="preserve">3. User inputs are highlighted in Green and generally have drop down menus (Use arrrows next to cell) to assist in selections. </t>
  </si>
  <si>
    <t>200 or higher</t>
  </si>
  <si>
    <t>199 to 100</t>
  </si>
  <si>
    <t>99 to 40</t>
  </si>
  <si>
    <t>Prod A (PA) = greater than 19.0 lb/hp</t>
  </si>
  <si>
    <t>Prod B (PB) = greater than 15.0 to 19.0</t>
  </si>
  <si>
    <t>Prod C (PC) = greater than 11.0 to 15.0</t>
  </si>
  <si>
    <t>Prod D (PD) = greater than 7.0 to 11.0</t>
  </si>
  <si>
    <t>Prod E (PE) = 7.0 or less</t>
  </si>
  <si>
    <t>Non-DOT approved or Hoosier A7</t>
  </si>
  <si>
    <t>Number of Items</t>
  </si>
  <si>
    <t>Simple rear spoiler, fixed wing, side skirts, air dam, canards, vortex generators (-.1 each)</t>
  </si>
  <si>
    <t>Rear diffuser, flat underbody, single piece lightweight hood and fenders, splitter, fender vents, splitter diffusers (-.2 each)</t>
  </si>
  <si>
    <t>Multi-plane fixed wing, Dynamically adjusted wing (-.4 each)</t>
  </si>
  <si>
    <t>TOTAL AERO:</t>
  </si>
  <si>
    <t>Aftermarket 2 - Piece rotors (-.1)</t>
  </si>
  <si>
    <t>multi-master cylinder system, caliper with greater than 4 pistons. ABS reprogram or swap (-.4 each)</t>
  </si>
  <si>
    <t>6+ piston systems, non-ferrous rotors. race-developed ABS/traction control systems or "driving modes" (-.6 each)</t>
  </si>
  <si>
    <t>non-OEM shocks, re-valving or re-oiling OEM shocks, adjustable shocks, max 2 way adjustable (Standard Koni, Bilstein,etc.) (-.2 each)</t>
  </si>
  <si>
    <r>
      <t xml:space="preserve">Performance monotubes, max 3 way adjustable </t>
    </r>
    <r>
      <rPr>
        <sz val="9"/>
        <color rgb="FF000000"/>
        <rFont val="Arial"/>
        <family val="2"/>
      </rPr>
      <t>(MCS, Moton, Penske, etc)"</t>
    </r>
    <r>
      <rPr>
        <sz val="10"/>
        <color rgb="FF000000"/>
        <rFont val="Arial"/>
        <family val="2"/>
      </rPr>
      <t xml:space="preserve"> (-.4 each)</t>
    </r>
  </si>
  <si>
    <t>Electronic/in-car adjustable shocks, non-OEM suspension mounting points (-.8 each)</t>
  </si>
  <si>
    <t>Adjustable perch dampers such as coil overs or weight jacking systems that allow for corner weighting of the vehicle (-.2 each)</t>
  </si>
  <si>
    <t>Camber adjustment plates, altered ball joints, offset bushings (-.1 each)</t>
  </si>
  <si>
    <t>Drivetrain</t>
  </si>
  <si>
    <t>Sequential Transmission (-.8)</t>
  </si>
  <si>
    <t>Dual Clutch Transmission, Direct shift gearbox (-.6)</t>
  </si>
  <si>
    <t>Electronically controlled differential, straight cut differential/trans gears (-.2 each)</t>
  </si>
  <si>
    <t>Weekend Classing</t>
  </si>
  <si>
    <t>Aero (-0.6 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</si>
</sst>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rgb="FF000000"/>
      <name val="Arial"/>
      <family val="2"/>
    </font>
    <font>
      <sz val="16"/>
      <color rgb="FF000000"/>
      <name val="Arial"/>
      <family val="2"/>
    </font>
    <font>
      <sz val="10"/>
      <color theme="1"/>
      <name val="Calibri"/>
      <family val="2"/>
      <scheme val="minor"/>
    </font>
    <font>
      <i/>
      <sz val="10"/>
      <color rgb="FF222222"/>
      <name val="Arial"/>
      <family val="2"/>
    </font>
    <font>
      <sz val="10"/>
      <color theme="1"/>
      <name val="ArialMT"/>
    </font>
    <font>
      <sz val="20"/>
      <color theme="1"/>
      <name val="Calibri (Body)"/>
    </font>
    <font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0" fillId="3" borderId="0" xfId="0" applyFill="1" applyBorder="1"/>
    <xf numFmtId="0" fontId="0" fillId="4" borderId="0" xfId="0" applyFill="1" applyBorder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2" borderId="0" xfId="0" applyFill="1" applyBorder="1" applyAlignment="1">
      <alignment wrapText="1"/>
    </xf>
    <xf numFmtId="0" fontId="1" fillId="0" borderId="0" xfId="0" applyFont="1" applyAlignment="1">
      <alignment wrapText="1"/>
    </xf>
    <xf numFmtId="0" fontId="0" fillId="3" borderId="0" xfId="0" applyFont="1" applyFill="1" applyBorder="1" applyAlignment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0" fontId="1" fillId="0" borderId="1" xfId="0" applyFont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8" fillId="0" borderId="4" xfId="0" applyFont="1" applyBorder="1"/>
    <xf numFmtId="0" fontId="1" fillId="0" borderId="4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5" fillId="0" borderId="0" xfId="0" applyFont="1" applyFill="1" applyBorder="1"/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Border="1" applyAlignment="1">
      <alignment wrapText="1"/>
    </xf>
    <xf numFmtId="0" fontId="5" fillId="3" borderId="0" xfId="0" applyFont="1" applyFill="1" applyBorder="1"/>
    <xf numFmtId="0" fontId="0" fillId="0" borderId="1" xfId="0" applyBorder="1"/>
    <xf numFmtId="0" fontId="0" fillId="0" borderId="4" xfId="0" applyBorder="1"/>
    <xf numFmtId="0" fontId="0" fillId="0" borderId="4" xfId="0" applyFill="1" applyBorder="1"/>
    <xf numFmtId="0" fontId="5" fillId="0" borderId="7" xfId="0" applyFont="1" applyFill="1" applyBorder="1"/>
    <xf numFmtId="164" fontId="5" fillId="0" borderId="9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5" fillId="0" borderId="7" xfId="0" applyFont="1" applyBorder="1"/>
    <xf numFmtId="164" fontId="7" fillId="0" borderId="9" xfId="0" applyNumberFormat="1" applyFont="1" applyBorder="1" applyAlignment="1">
      <alignment horizontal="center"/>
    </xf>
    <xf numFmtId="0" fontId="10" fillId="0" borderId="0" xfId="0" applyFont="1"/>
    <xf numFmtId="0" fontId="0" fillId="0" borderId="0" xfId="0" applyFill="1"/>
    <xf numFmtId="0" fontId="4" fillId="0" borderId="0" xfId="0" applyFont="1" applyFill="1" applyBorder="1"/>
    <xf numFmtId="0" fontId="5" fillId="0" borderId="0" xfId="0" applyFont="1" applyFill="1"/>
    <xf numFmtId="164" fontId="1" fillId="0" borderId="0" xfId="0" applyNumberFormat="1" applyFont="1" applyFill="1"/>
    <xf numFmtId="2" fontId="0" fillId="0" borderId="3" xfId="0" applyNumberFormat="1" applyBorder="1" applyAlignment="1">
      <alignment horizontal="center"/>
    </xf>
    <xf numFmtId="0" fontId="11" fillId="0" borderId="0" xfId="0" applyFont="1"/>
    <xf numFmtId="0" fontId="4" fillId="0" borderId="0" xfId="0" applyFont="1"/>
    <xf numFmtId="0" fontId="12" fillId="0" borderId="0" xfId="0" applyFont="1"/>
    <xf numFmtId="0" fontId="1" fillId="0" borderId="0" xfId="0" applyFont="1" applyAlignment="1">
      <alignment horizontal="left" vertical="center" indent="12"/>
    </xf>
    <xf numFmtId="0" fontId="0" fillId="0" borderId="0" xfId="0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0" borderId="0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0" xfId="0" applyFont="1" applyFill="1" applyBorder="1"/>
    <xf numFmtId="0" fontId="0" fillId="5" borderId="8" xfId="0" applyFill="1" applyBorder="1" applyAlignment="1" applyProtection="1">
      <alignment horizontal="center"/>
      <protection locked="0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6" xfId="0" quotePrefix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0" borderId="0" xfId="0" quotePrefix="1" applyAlignment="1">
      <alignment horizontal="left"/>
    </xf>
    <xf numFmtId="164" fontId="0" fillId="5" borderId="3" xfId="0" applyNumberFormat="1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 wrapText="1"/>
      <protection locked="0"/>
    </xf>
    <xf numFmtId="2" fontId="0" fillId="0" borderId="0" xfId="0" applyNumberFormat="1" applyBorder="1" applyAlignment="1">
      <alignment horizontal="center"/>
    </xf>
    <xf numFmtId="0" fontId="0" fillId="6" borderId="0" xfId="0" applyFill="1" applyBorder="1" applyAlignment="1" applyProtection="1">
      <alignment horizontal="center"/>
      <protection locked="0"/>
    </xf>
    <xf numFmtId="164" fontId="5" fillId="0" borderId="0" xfId="0" applyNumberFormat="1" applyFont="1" applyBorder="1" applyAlignment="1">
      <alignment horizontal="center"/>
    </xf>
    <xf numFmtId="0" fontId="5" fillId="0" borderId="10" xfId="0" applyFont="1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 applyProtection="1">
      <alignment horizontal="right"/>
      <protection locked="0"/>
    </xf>
    <xf numFmtId="164" fontId="1" fillId="0" borderId="15" xfId="0" applyNumberFormat="1" applyFont="1" applyBorder="1" applyAlignment="1">
      <alignment horizontal="center"/>
    </xf>
    <xf numFmtId="0" fontId="7" fillId="0" borderId="10" xfId="0" applyFont="1" applyFill="1" applyBorder="1" applyAlignment="1">
      <alignment wrapText="1"/>
    </xf>
    <xf numFmtId="0" fontId="0" fillId="0" borderId="11" xfId="0" applyBorder="1" applyAlignment="1" applyProtection="1">
      <alignment horizontal="center"/>
      <protection locked="0"/>
    </xf>
    <xf numFmtId="0" fontId="10" fillId="0" borderId="0" xfId="0" applyFont="1" applyBorder="1"/>
    <xf numFmtId="0" fontId="1" fillId="0" borderId="0" xfId="0" applyFont="1" applyBorder="1" applyAlignment="1">
      <alignment wrapText="1"/>
    </xf>
    <xf numFmtId="1" fontId="1" fillId="5" borderId="5" xfId="0" applyNumberFormat="1" applyFont="1" applyFill="1" applyBorder="1" applyAlignment="1" applyProtection="1">
      <alignment horizontal="center"/>
      <protection locked="0"/>
    </xf>
    <xf numFmtId="1" fontId="1" fillId="5" borderId="8" xfId="0" applyNumberFormat="1" applyFont="1" applyFill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63500</xdr:rowOff>
    </xdr:from>
    <xdr:to>
      <xdr:col>4</xdr:col>
      <xdr:colOff>34925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" y="63500"/>
          <a:ext cx="46609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115"/>
  <sheetViews>
    <sheetView tabSelected="1" topLeftCell="A64" zoomScale="80" zoomScaleNormal="80" workbookViewId="0">
      <selection activeCell="C72" sqref="C72"/>
    </sheetView>
  </sheetViews>
  <sheetFormatPr defaultColWidth="10.58203125" defaultRowHeight="15.5" outlineLevelCol="1"/>
  <cols>
    <col min="2" max="2" width="36.33203125" customWidth="1"/>
    <col min="3" max="4" width="12.33203125" style="5" customWidth="1"/>
    <col min="5" max="5" width="14" style="5" customWidth="1"/>
    <col min="6" max="6" width="36.08203125" customWidth="1"/>
    <col min="8" max="8" width="13.75" customWidth="1"/>
    <col min="9" max="9" width="21.58203125" customWidth="1"/>
    <col min="10" max="10" width="44.58203125" style="7" hidden="1" customWidth="1" outlineLevel="1"/>
    <col min="11" max="11" width="22.83203125" style="3" hidden="1" customWidth="1" outlineLevel="1"/>
    <col min="12" max="12" width="21.83203125" style="4" hidden="1" customWidth="1" outlineLevel="1"/>
    <col min="13" max="13" width="10.83203125" hidden="1" customWidth="1" collapsed="1"/>
    <col min="14" max="14" width="10.58203125" hidden="1" customWidth="1"/>
    <col min="15" max="19" width="0" hidden="1" customWidth="1"/>
  </cols>
  <sheetData>
    <row r="3" spans="2:6" ht="33.5">
      <c r="F3" s="54" t="s">
        <v>61</v>
      </c>
    </row>
    <row r="4" spans="2:6" ht="33.5">
      <c r="F4" s="54" t="s">
        <v>60</v>
      </c>
    </row>
    <row r="7" spans="2:6">
      <c r="B7" t="s">
        <v>58</v>
      </c>
    </row>
    <row r="8" spans="2:6">
      <c r="B8" t="s">
        <v>59</v>
      </c>
    </row>
    <row r="9" spans="2:6">
      <c r="B9" t="s">
        <v>57</v>
      </c>
    </row>
    <row r="10" spans="2:6">
      <c r="B10" t="s">
        <v>64</v>
      </c>
    </row>
    <row r="12" spans="2:6">
      <c r="B12" t="s">
        <v>56</v>
      </c>
    </row>
    <row r="13" spans="2:6">
      <c r="B13" s="55" t="s">
        <v>68</v>
      </c>
    </row>
    <row r="14" spans="2:6">
      <c r="B14" s="55" t="s">
        <v>69</v>
      </c>
    </row>
    <row r="15" spans="2:6">
      <c r="B15" s="55" t="s">
        <v>70</v>
      </c>
      <c r="C15" s="69"/>
      <c r="D15" s="69"/>
    </row>
    <row r="16" spans="2:6">
      <c r="B16" s="55" t="s">
        <v>71</v>
      </c>
    </row>
    <row r="17" spans="2:19">
      <c r="B17" s="55" t="s">
        <v>72</v>
      </c>
    </row>
    <row r="19" spans="2:19" ht="26">
      <c r="B19" s="52" t="s">
        <v>91</v>
      </c>
      <c r="F19" s="53" t="s">
        <v>53</v>
      </c>
    </row>
    <row r="20" spans="2:19" ht="16" thickBot="1"/>
    <row r="21" spans="2:19" ht="16" thickBot="1">
      <c r="B21" s="38" t="s">
        <v>0</v>
      </c>
      <c r="C21" s="64">
        <v>2460</v>
      </c>
      <c r="D21" s="73"/>
      <c r="F21" s="38" t="s">
        <v>0</v>
      </c>
      <c r="G21" s="64">
        <v>2460</v>
      </c>
    </row>
    <row r="22" spans="2:19">
      <c r="B22" s="39" t="s">
        <v>1</v>
      </c>
      <c r="C22" s="65">
        <v>148</v>
      </c>
      <c r="D22" s="12"/>
      <c r="F22" s="38" t="s">
        <v>2</v>
      </c>
      <c r="G22" s="70">
        <v>124.3</v>
      </c>
      <c r="J22" s="7" t="s">
        <v>6</v>
      </c>
      <c r="K22" s="3" t="s">
        <v>7</v>
      </c>
      <c r="L22" s="4" t="s">
        <v>8</v>
      </c>
      <c r="O22" t="s">
        <v>52</v>
      </c>
      <c r="Q22" t="s">
        <v>52</v>
      </c>
      <c r="S22" t="s">
        <v>52</v>
      </c>
    </row>
    <row r="23" spans="2:19">
      <c r="B23" s="39" t="s">
        <v>3</v>
      </c>
      <c r="C23" s="66" t="s">
        <v>4</v>
      </c>
      <c r="D23" s="12"/>
      <c r="E23" s="56"/>
      <c r="F23" s="39"/>
      <c r="G23" s="43"/>
      <c r="J23" s="7" t="s">
        <v>9</v>
      </c>
      <c r="K23" s="3">
        <v>0.88</v>
      </c>
      <c r="L23" s="4">
        <f>$C$22*$K23</f>
        <v>130.24</v>
      </c>
    </row>
    <row r="24" spans="2:19">
      <c r="B24" s="39" t="s">
        <v>5</v>
      </c>
      <c r="C24" s="43">
        <f>IF(C23="RWD",L24,IF(C23="AWD",L26,IF(C23="FWD",L23,0)))</f>
        <v>124.32</v>
      </c>
      <c r="D24" s="12"/>
      <c r="F24" s="39" t="s">
        <v>11</v>
      </c>
      <c r="G24" s="43">
        <f>(G21/G22)</f>
        <v>19.790828640386163</v>
      </c>
      <c r="J24" s="7" t="s">
        <v>4</v>
      </c>
      <c r="K24" s="3">
        <v>0.84</v>
      </c>
      <c r="L24" s="4">
        <f>$C$22*$K24</f>
        <v>124.32</v>
      </c>
    </row>
    <row r="25" spans="2:19">
      <c r="B25" s="39"/>
      <c r="C25" s="43"/>
      <c r="D25" s="12"/>
      <c r="F25" s="40" t="s">
        <v>49</v>
      </c>
      <c r="G25" s="43">
        <f>SUM(D39:D41,D36,D44:D48,D71:D74,D51:D53)</f>
        <v>-3.2</v>
      </c>
      <c r="J25" s="7" t="s">
        <v>10</v>
      </c>
      <c r="K25" s="3">
        <v>0.79</v>
      </c>
    </row>
    <row r="26" spans="2:19">
      <c r="B26" s="39" t="s">
        <v>55</v>
      </c>
      <c r="C26" s="29">
        <f>(C21/C24)</f>
        <v>19.787644787644787</v>
      </c>
      <c r="D26" s="11"/>
      <c r="F26" s="40" t="s">
        <v>54</v>
      </c>
      <c r="G26" s="30">
        <f>G24+G25</f>
        <v>16.590828640386164</v>
      </c>
      <c r="J26" s="8" t="s">
        <v>12</v>
      </c>
      <c r="K26" s="3">
        <f>C33*-0.1</f>
        <v>-0.30000000000000004</v>
      </c>
      <c r="L26" s="4">
        <f>$C$22*$K25</f>
        <v>116.92</v>
      </c>
    </row>
    <row r="27" spans="2:19">
      <c r="B27" s="40" t="s">
        <v>49</v>
      </c>
      <c r="C27" s="29">
        <f>SUM(D39:D41,D36,D44:D48,D56:D68,D71:D74,D51:D53)</f>
        <v>-3.95</v>
      </c>
      <c r="D27" s="11"/>
      <c r="F27" s="39"/>
      <c r="G27" s="43"/>
      <c r="J27" s="8" t="s">
        <v>13</v>
      </c>
      <c r="K27" s="9">
        <f>C34*-0.2</f>
        <v>-0.4</v>
      </c>
      <c r="L27" s="20"/>
      <c r="M27" s="47"/>
      <c r="N27" s="47"/>
      <c r="O27" s="47"/>
      <c r="P27" s="47"/>
      <c r="Q27" s="47"/>
      <c r="R27" s="47"/>
      <c r="S27" s="47"/>
    </row>
    <row r="28" spans="2:19" ht="26.5" thickBot="1">
      <c r="B28" s="40" t="s">
        <v>54</v>
      </c>
      <c r="C28" s="30">
        <f>C26+C27</f>
        <v>15.837644787644788</v>
      </c>
      <c r="D28" s="72"/>
      <c r="F28" s="44"/>
      <c r="G28" s="45">
        <f>J73</f>
        <v>0</v>
      </c>
      <c r="J28" s="8" t="s">
        <v>14</v>
      </c>
      <c r="K28" s="3">
        <f>C35*-0.4</f>
        <v>0</v>
      </c>
      <c r="L28" s="48"/>
      <c r="M28" s="47"/>
      <c r="N28" s="47"/>
      <c r="O28" s="47"/>
      <c r="P28" s="47"/>
      <c r="Q28" s="47"/>
      <c r="R28" s="47"/>
      <c r="S28" s="47"/>
    </row>
    <row r="29" spans="2:19" ht="26">
      <c r="B29" s="40"/>
      <c r="C29" s="29"/>
      <c r="D29" s="11"/>
      <c r="F29" s="10"/>
      <c r="G29" s="12"/>
      <c r="L29" s="48"/>
      <c r="M29" s="47"/>
      <c r="N29" s="47"/>
      <c r="O29" s="47"/>
      <c r="P29" s="47"/>
      <c r="Q29" s="47"/>
      <c r="R29" s="47"/>
      <c r="S29" s="47"/>
    </row>
    <row r="30" spans="2:19" ht="21.5" thickBot="1">
      <c r="B30" s="41" t="s">
        <v>50</v>
      </c>
      <c r="C30" s="42" t="str">
        <f>J72</f>
        <v>Prod B</v>
      </c>
      <c r="D30" s="74"/>
      <c r="E30" s="35"/>
      <c r="F30" s="10"/>
      <c r="G30" s="12"/>
      <c r="J30" s="7" t="s">
        <v>15</v>
      </c>
      <c r="L30" s="20"/>
      <c r="M30" s="47"/>
      <c r="N30" s="47"/>
      <c r="O30" s="47"/>
      <c r="P30" s="47"/>
      <c r="Q30" s="47"/>
      <c r="R30" s="47"/>
      <c r="S30" s="47"/>
    </row>
    <row r="31" spans="2:19" ht="21.5" thickBot="1">
      <c r="B31" s="20"/>
      <c r="C31" s="11"/>
      <c r="D31" s="11"/>
      <c r="F31" s="10"/>
      <c r="G31" s="12"/>
      <c r="J31" s="36" t="s">
        <v>16</v>
      </c>
      <c r="L31" s="20"/>
      <c r="M31" s="47"/>
      <c r="N31" s="47"/>
      <c r="O31" s="47"/>
      <c r="P31" s="47"/>
      <c r="Q31" s="47"/>
      <c r="R31" s="47"/>
      <c r="S31" s="47"/>
    </row>
    <row r="32" spans="2:19" s="13" customFormat="1" ht="32.5">
      <c r="B32" s="75" t="s">
        <v>92</v>
      </c>
      <c r="C32" s="76" t="s">
        <v>74</v>
      </c>
      <c r="D32" s="77" t="s">
        <v>21</v>
      </c>
      <c r="F32"/>
      <c r="G32"/>
      <c r="J32" s="8" t="s">
        <v>17</v>
      </c>
      <c r="K32" s="37">
        <f>C39*-0.1</f>
        <v>0</v>
      </c>
      <c r="L32" s="27"/>
      <c r="M32" s="49"/>
      <c r="N32" s="49"/>
      <c r="O32" s="49"/>
      <c r="P32" s="49"/>
      <c r="Q32" s="49"/>
      <c r="R32" s="49"/>
      <c r="S32" s="49"/>
    </row>
    <row r="33" spans="2:19" ht="26">
      <c r="B33" s="15" t="s">
        <v>75</v>
      </c>
      <c r="C33" s="68">
        <v>3</v>
      </c>
      <c r="D33" s="29">
        <f>K26</f>
        <v>-0.30000000000000004</v>
      </c>
      <c r="J33" s="15" t="s">
        <v>18</v>
      </c>
      <c r="K33" s="1">
        <f>C40*-0.4</f>
        <v>0</v>
      </c>
      <c r="L33" s="20"/>
      <c r="M33" s="47"/>
      <c r="N33" s="47"/>
      <c r="O33" s="47"/>
      <c r="P33" s="47"/>
      <c r="Q33" s="47"/>
      <c r="R33" s="47"/>
      <c r="S33" s="47"/>
    </row>
    <row r="34" spans="2:19" ht="38.5">
      <c r="B34" s="15" t="s">
        <v>76</v>
      </c>
      <c r="C34" s="68">
        <v>2</v>
      </c>
      <c r="D34" s="29">
        <f>K27</f>
        <v>-0.4</v>
      </c>
      <c r="I34" s="2"/>
      <c r="J34" s="8" t="s">
        <v>19</v>
      </c>
      <c r="K34" s="1">
        <f>C41*-0.6</f>
        <v>0</v>
      </c>
      <c r="L34" s="20"/>
      <c r="M34" s="50"/>
      <c r="N34" s="50"/>
      <c r="O34" s="50"/>
      <c r="P34" s="50"/>
      <c r="Q34" s="50"/>
      <c r="R34" s="50"/>
      <c r="S34" s="50"/>
    </row>
    <row r="35" spans="2:19" ht="26">
      <c r="B35" s="15" t="s">
        <v>77</v>
      </c>
      <c r="C35" s="68">
        <v>0</v>
      </c>
      <c r="D35" s="29">
        <f>K28</f>
        <v>0</v>
      </c>
      <c r="F35" s="2"/>
      <c r="G35" s="2"/>
      <c r="I35" s="2"/>
      <c r="J35" s="8" t="s">
        <v>22</v>
      </c>
      <c r="K35" s="1">
        <f>C44*-0.2</f>
        <v>-0.2</v>
      </c>
      <c r="L35" s="20"/>
      <c r="M35" s="50"/>
      <c r="N35" s="50"/>
      <c r="O35" s="50"/>
      <c r="P35" s="50"/>
      <c r="Q35" s="50"/>
      <c r="R35" s="50"/>
      <c r="S35" s="50"/>
    </row>
    <row r="36" spans="2:19" ht="25.5" thickBot="1">
      <c r="B36" s="78"/>
      <c r="C36" s="79" t="s">
        <v>78</v>
      </c>
      <c r="D36" s="80">
        <f>MAX(-0.6,SUM(D33:D35))</f>
        <v>-0.6</v>
      </c>
      <c r="F36" s="2"/>
      <c r="G36" s="2"/>
      <c r="I36" s="2"/>
      <c r="J36" s="8" t="s">
        <v>23</v>
      </c>
      <c r="K36" s="1">
        <f>C45*-0.4</f>
        <v>0</v>
      </c>
      <c r="L36" s="20"/>
      <c r="M36" s="50"/>
      <c r="N36" s="50"/>
      <c r="O36" s="50"/>
      <c r="P36" s="50"/>
      <c r="Q36" s="50"/>
      <c r="R36" s="50"/>
      <c r="S36" s="50"/>
    </row>
    <row r="37" spans="2:19" ht="24.5" thickBot="1">
      <c r="F37" s="2"/>
      <c r="G37" s="2"/>
      <c r="I37" s="2"/>
      <c r="J37" s="17" t="s">
        <v>24</v>
      </c>
      <c r="K37" s="1">
        <f>C46*-0.8</f>
        <v>0</v>
      </c>
      <c r="L37" s="20"/>
      <c r="M37" s="50"/>
      <c r="N37" s="50"/>
      <c r="O37" s="50"/>
      <c r="P37" s="50"/>
      <c r="Q37" s="50"/>
      <c r="R37" s="50"/>
      <c r="S37" s="50"/>
    </row>
    <row r="38" spans="2:19" ht="32.5">
      <c r="B38" s="75" t="s">
        <v>20</v>
      </c>
      <c r="C38" s="76" t="s">
        <v>74</v>
      </c>
      <c r="D38" s="77" t="s">
        <v>21</v>
      </c>
      <c r="F38" s="2"/>
      <c r="G38" s="2"/>
      <c r="I38" s="2"/>
      <c r="J38" s="59" t="s">
        <v>63</v>
      </c>
      <c r="K38" s="1">
        <f>C47*-0.2</f>
        <v>-0.2</v>
      </c>
      <c r="L38" s="20"/>
      <c r="M38" s="50"/>
      <c r="N38" s="50"/>
      <c r="O38" s="50"/>
      <c r="P38" s="50"/>
      <c r="Q38" s="50"/>
      <c r="R38" s="50"/>
      <c r="S38" s="50"/>
    </row>
    <row r="39" spans="2:19">
      <c r="B39" s="15" t="s">
        <v>79</v>
      </c>
      <c r="C39" s="85">
        <v>0</v>
      </c>
      <c r="D39" s="29">
        <f>K32</f>
        <v>0</v>
      </c>
      <c r="F39" s="2"/>
      <c r="G39" s="2"/>
      <c r="I39" s="2"/>
      <c r="J39" s="59" t="s">
        <v>62</v>
      </c>
      <c r="K39" s="1">
        <f>C48*-0.1</f>
        <v>-0.1</v>
      </c>
      <c r="L39" s="20"/>
      <c r="M39" s="50"/>
      <c r="N39" s="50"/>
      <c r="O39" s="50"/>
      <c r="P39" s="50"/>
      <c r="Q39" s="50"/>
      <c r="R39" s="50"/>
      <c r="S39" s="50"/>
    </row>
    <row r="40" spans="2:19" ht="38.5">
      <c r="B40" s="15" t="s">
        <v>80</v>
      </c>
      <c r="C40" s="85">
        <v>0</v>
      </c>
      <c r="D40" s="29">
        <f>K33</f>
        <v>0</v>
      </c>
      <c r="F40" s="2"/>
      <c r="G40" s="2"/>
      <c r="I40" s="2"/>
      <c r="J40" s="1" t="s">
        <v>26</v>
      </c>
      <c r="K40" s="61">
        <v>-0.1</v>
      </c>
      <c r="L40" s="20"/>
      <c r="M40" s="50"/>
      <c r="N40" s="50"/>
      <c r="O40" s="50"/>
      <c r="P40" s="50"/>
      <c r="Q40" s="50"/>
      <c r="R40" s="50"/>
      <c r="S40" s="50"/>
    </row>
    <row r="41" spans="2:19" ht="39" thickBot="1">
      <c r="B41" s="16" t="s">
        <v>81</v>
      </c>
      <c r="C41" s="86">
        <v>0</v>
      </c>
      <c r="D41" s="31">
        <f>K34</f>
        <v>0</v>
      </c>
      <c r="F41" s="2"/>
      <c r="G41" s="2"/>
      <c r="I41" s="2"/>
      <c r="J41" s="1" t="s">
        <v>27</v>
      </c>
      <c r="K41" s="1">
        <v>-0.25</v>
      </c>
      <c r="L41" s="20"/>
      <c r="M41" s="50"/>
      <c r="N41" s="50"/>
      <c r="O41" s="50"/>
      <c r="P41" s="50"/>
      <c r="Q41" s="50"/>
      <c r="R41" s="50"/>
      <c r="S41" s="50"/>
    </row>
    <row r="42" spans="2:19" ht="16" thickBot="1">
      <c r="C42" s="57"/>
      <c r="D42" s="6"/>
      <c r="F42" s="2"/>
      <c r="G42" s="2"/>
      <c r="I42" s="2"/>
      <c r="J42" s="1" t="s">
        <v>28</v>
      </c>
      <c r="K42" s="1">
        <v>-0.15</v>
      </c>
      <c r="L42" s="20"/>
      <c r="M42" s="50"/>
      <c r="N42" s="50"/>
      <c r="O42" s="50"/>
      <c r="P42" s="50"/>
      <c r="Q42" s="50"/>
      <c r="R42" s="50"/>
      <c r="S42" s="50"/>
    </row>
    <row r="43" spans="2:19" ht="31.5">
      <c r="B43" s="81" t="s">
        <v>25</v>
      </c>
      <c r="C43" s="76" t="s">
        <v>74</v>
      </c>
      <c r="D43" s="77" t="s">
        <v>21</v>
      </c>
      <c r="F43" s="2"/>
      <c r="G43" s="2"/>
      <c r="J43" s="1" t="s">
        <v>29</v>
      </c>
      <c r="K43" s="1">
        <v>-0.2</v>
      </c>
      <c r="L43" s="20"/>
      <c r="M43" s="47"/>
      <c r="N43" s="47"/>
      <c r="O43" s="47"/>
      <c r="P43" s="47"/>
      <c r="Q43" s="47"/>
      <c r="R43" s="47"/>
      <c r="S43" s="47"/>
    </row>
    <row r="44" spans="2:19" ht="51">
      <c r="B44" s="15" t="s">
        <v>82</v>
      </c>
      <c r="C44" s="68">
        <v>1</v>
      </c>
      <c r="D44" s="29">
        <f>K35</f>
        <v>-0.2</v>
      </c>
      <c r="F44" s="2"/>
      <c r="G44" s="2"/>
      <c r="J44" s="1" t="s">
        <v>30</v>
      </c>
      <c r="K44" s="1">
        <v>-0.3</v>
      </c>
      <c r="L44" s="20"/>
      <c r="M44" s="47"/>
      <c r="N44" s="47"/>
      <c r="O44" s="47"/>
      <c r="P44" s="47"/>
      <c r="Q44" s="47"/>
      <c r="R44" s="47"/>
      <c r="S44" s="47"/>
    </row>
    <row r="45" spans="2:19" ht="26">
      <c r="B45" s="15" t="s">
        <v>83</v>
      </c>
      <c r="C45" s="68">
        <v>0</v>
      </c>
      <c r="D45" s="29">
        <f>K36</f>
        <v>0</v>
      </c>
      <c r="J45" s="1" t="s">
        <v>31</v>
      </c>
      <c r="K45" s="1">
        <v>-0.4</v>
      </c>
      <c r="L45" s="20"/>
      <c r="M45" s="47"/>
      <c r="N45" s="47"/>
      <c r="O45" s="47"/>
      <c r="P45" s="47"/>
      <c r="Q45" s="47"/>
      <c r="R45" s="47"/>
      <c r="S45" s="47"/>
    </row>
    <row r="46" spans="2:19" ht="24">
      <c r="B46" s="60" t="s">
        <v>84</v>
      </c>
      <c r="C46" s="68">
        <v>0</v>
      </c>
      <c r="D46" s="29">
        <f>K37</f>
        <v>0</v>
      </c>
      <c r="J46" s="1" t="s">
        <v>32</v>
      </c>
      <c r="K46" s="1">
        <v>-0.4</v>
      </c>
      <c r="L46" s="20"/>
      <c r="M46" s="47"/>
      <c r="N46" s="47"/>
      <c r="O46" s="47"/>
      <c r="P46" s="47"/>
      <c r="Q46" s="47"/>
      <c r="R46" s="47"/>
      <c r="S46" s="47"/>
    </row>
    <row r="47" spans="2:19" ht="39.75" customHeight="1">
      <c r="B47" s="60" t="s">
        <v>85</v>
      </c>
      <c r="C47" s="68">
        <v>1</v>
      </c>
      <c r="D47" s="29">
        <f>K38</f>
        <v>-0.2</v>
      </c>
      <c r="J47" s="1" t="s">
        <v>33</v>
      </c>
      <c r="K47" s="1">
        <v>-0.4</v>
      </c>
      <c r="L47" s="20"/>
      <c r="M47" s="47"/>
      <c r="N47" s="47"/>
      <c r="O47" s="47"/>
      <c r="P47" s="47"/>
      <c r="Q47" s="47"/>
      <c r="R47" s="47"/>
      <c r="S47" s="47"/>
    </row>
    <row r="48" spans="2:19" ht="24.5" thickBot="1">
      <c r="B48" s="18" t="s">
        <v>86</v>
      </c>
      <c r="C48" s="62">
        <v>1</v>
      </c>
      <c r="D48" s="31">
        <f>K39</f>
        <v>-0.1</v>
      </c>
      <c r="J48" s="1" t="s">
        <v>34</v>
      </c>
      <c r="K48" s="1">
        <v>-0.5</v>
      </c>
      <c r="L48" s="20"/>
      <c r="M48" s="47"/>
      <c r="N48" s="47"/>
      <c r="O48" s="47"/>
      <c r="P48" s="47"/>
      <c r="Q48" s="47"/>
      <c r="R48" s="47"/>
      <c r="S48" s="47"/>
    </row>
    <row r="49" spans="2:19" ht="16" customHeight="1" thickBot="1">
      <c r="C49" s="56"/>
      <c r="J49" s="1" t="s">
        <v>35</v>
      </c>
      <c r="K49" s="1">
        <v>-0.5</v>
      </c>
      <c r="L49" s="20"/>
      <c r="M49" s="47"/>
      <c r="N49" s="47"/>
      <c r="O49" s="47"/>
      <c r="P49" s="47"/>
      <c r="Q49" s="47"/>
      <c r="R49" s="47"/>
      <c r="S49" s="47"/>
    </row>
    <row r="50" spans="2:19" ht="19" customHeight="1">
      <c r="B50" s="81" t="s">
        <v>87</v>
      </c>
      <c r="C50" s="76" t="s">
        <v>74</v>
      </c>
      <c r="D50" s="77" t="s">
        <v>21</v>
      </c>
      <c r="J50" s="1" t="s">
        <v>36</v>
      </c>
      <c r="K50" s="1">
        <v>-0.3</v>
      </c>
      <c r="L50" s="20"/>
      <c r="M50" s="47"/>
      <c r="N50" s="47"/>
      <c r="O50" s="47"/>
      <c r="P50" s="47"/>
      <c r="Q50" s="47"/>
      <c r="R50" s="47"/>
      <c r="S50" s="47"/>
    </row>
    <row r="51" spans="2:19" ht="38.5">
      <c r="B51" s="15" t="s">
        <v>88</v>
      </c>
      <c r="C51" s="68">
        <v>0</v>
      </c>
      <c r="D51" s="29">
        <f>K80</f>
        <v>0</v>
      </c>
      <c r="J51" s="8" t="s">
        <v>38</v>
      </c>
      <c r="K51" s="1">
        <v>-0.75</v>
      </c>
      <c r="L51" s="20"/>
      <c r="M51" s="47"/>
      <c r="N51" s="47"/>
      <c r="O51" s="47"/>
      <c r="P51" s="47"/>
      <c r="Q51" s="47"/>
      <c r="R51" s="47"/>
      <c r="S51" s="47"/>
    </row>
    <row r="52" spans="2:19" ht="38.5">
      <c r="B52" s="15" t="s">
        <v>89</v>
      </c>
      <c r="C52" s="68">
        <v>0</v>
      </c>
      <c r="D52" s="29">
        <f>K81</f>
        <v>0</v>
      </c>
      <c r="J52" s="8" t="s">
        <v>40</v>
      </c>
      <c r="K52" s="1">
        <v>-1</v>
      </c>
      <c r="L52" s="20"/>
      <c r="M52" s="47"/>
      <c r="N52" s="47"/>
      <c r="O52" s="47"/>
      <c r="P52" s="47"/>
      <c r="Q52" s="47"/>
      <c r="R52" s="47"/>
      <c r="S52" s="47"/>
    </row>
    <row r="53" spans="2:19" ht="24.5" thickBot="1">
      <c r="B53" s="18" t="s">
        <v>90</v>
      </c>
      <c r="C53" s="62">
        <v>0</v>
      </c>
      <c r="D53" s="29">
        <f t="shared" ref="D53" si="0">K82</f>
        <v>0</v>
      </c>
      <c r="K53" s="1" t="s">
        <v>39</v>
      </c>
      <c r="L53" s="20"/>
      <c r="M53" s="47"/>
      <c r="N53" s="47"/>
      <c r="O53" s="47"/>
      <c r="P53" s="47"/>
      <c r="Q53" s="47"/>
      <c r="R53" s="47"/>
      <c r="S53" s="47"/>
    </row>
    <row r="54" spans="2:19" ht="16" thickBot="1">
      <c r="J54" s="1" t="s">
        <v>41</v>
      </c>
      <c r="K54" s="3">
        <v>0</v>
      </c>
      <c r="L54" s="20"/>
      <c r="M54" s="47"/>
      <c r="N54" s="47"/>
      <c r="O54" s="47"/>
      <c r="P54" s="47"/>
      <c r="Q54" s="47"/>
      <c r="R54" s="47"/>
      <c r="S54" s="47"/>
    </row>
    <row r="55" spans="2:19" ht="21.5" thickBot="1">
      <c r="B55" s="75" t="s">
        <v>37</v>
      </c>
      <c r="C55" s="82"/>
      <c r="D55" s="77" t="s">
        <v>21</v>
      </c>
      <c r="J55" s="1" t="s">
        <v>42</v>
      </c>
      <c r="K55" s="1">
        <v>-1.2</v>
      </c>
      <c r="L55" s="20"/>
      <c r="M55" s="47"/>
      <c r="N55" s="47"/>
      <c r="O55" s="47"/>
      <c r="P55" s="47"/>
      <c r="Q55" s="47"/>
      <c r="R55" s="47"/>
      <c r="S55" s="47"/>
    </row>
    <row r="56" spans="2:19">
      <c r="B56" s="19" t="s">
        <v>26</v>
      </c>
      <c r="C56" s="67" t="s">
        <v>16</v>
      </c>
      <c r="D56" s="51">
        <f t="shared" ref="D56:D68" si="1">IF(C56="YES",K41,0)</f>
        <v>0</v>
      </c>
      <c r="J56" s="1" t="s">
        <v>43</v>
      </c>
      <c r="K56" s="1">
        <v>-0.6</v>
      </c>
      <c r="L56" s="20"/>
      <c r="M56" s="47"/>
      <c r="N56" s="47"/>
      <c r="O56" s="47"/>
      <c r="P56" s="47"/>
      <c r="Q56" s="47"/>
      <c r="R56" s="47"/>
      <c r="S56" s="47"/>
    </row>
    <row r="57" spans="2:19">
      <c r="B57" s="14" t="s">
        <v>27</v>
      </c>
      <c r="C57" s="68" t="s">
        <v>16</v>
      </c>
      <c r="D57" s="30">
        <f t="shared" si="1"/>
        <v>0</v>
      </c>
      <c r="J57" s="1" t="s">
        <v>44</v>
      </c>
      <c r="K57" s="1">
        <v>0</v>
      </c>
      <c r="L57" s="20"/>
      <c r="M57" s="47"/>
      <c r="N57" s="47"/>
      <c r="O57" s="47"/>
      <c r="P57" s="47"/>
      <c r="Q57" s="47"/>
      <c r="R57" s="47"/>
      <c r="S57" s="47"/>
    </row>
    <row r="58" spans="2:19">
      <c r="B58" s="14" t="s">
        <v>28</v>
      </c>
      <c r="C58" s="68" t="s">
        <v>16</v>
      </c>
      <c r="D58" s="30">
        <f t="shared" si="1"/>
        <v>0</v>
      </c>
      <c r="J58" s="1" t="s">
        <v>45</v>
      </c>
      <c r="K58" s="1">
        <v>0.6</v>
      </c>
      <c r="L58" s="20"/>
      <c r="M58" s="47"/>
      <c r="N58" s="47"/>
      <c r="O58" s="47"/>
      <c r="P58" s="47"/>
      <c r="Q58" s="47"/>
      <c r="R58" s="47"/>
      <c r="S58" s="47"/>
    </row>
    <row r="59" spans="2:19">
      <c r="B59" s="14" t="s">
        <v>29</v>
      </c>
      <c r="C59" s="68" t="s">
        <v>16</v>
      </c>
      <c r="D59" s="30">
        <f t="shared" si="1"/>
        <v>0</v>
      </c>
      <c r="J59" s="21">
        <v>195</v>
      </c>
      <c r="K59" s="1">
        <v>1.2</v>
      </c>
      <c r="L59" s="20"/>
      <c r="M59" s="47"/>
      <c r="N59" s="47"/>
      <c r="O59" s="47"/>
      <c r="P59" s="47"/>
      <c r="Q59" s="47"/>
      <c r="R59" s="47"/>
      <c r="S59" s="47"/>
    </row>
    <row r="60" spans="2:19">
      <c r="B60" s="14" t="s">
        <v>30</v>
      </c>
      <c r="C60" s="68" t="s">
        <v>16</v>
      </c>
      <c r="D60" s="30">
        <f t="shared" si="1"/>
        <v>0</v>
      </c>
      <c r="J60" s="21">
        <v>205</v>
      </c>
      <c r="K60" s="20"/>
      <c r="L60" s="20"/>
      <c r="M60" s="47"/>
      <c r="N60" s="47"/>
      <c r="O60" s="47"/>
      <c r="P60" s="47"/>
      <c r="Q60" s="47"/>
      <c r="R60" s="47"/>
      <c r="S60" s="47"/>
    </row>
    <row r="61" spans="2:19">
      <c r="B61" s="14" t="s">
        <v>31</v>
      </c>
      <c r="C61" s="68" t="s">
        <v>16</v>
      </c>
      <c r="D61" s="30">
        <f t="shared" si="1"/>
        <v>0</v>
      </c>
      <c r="J61" s="21">
        <v>225</v>
      </c>
      <c r="K61" s="20"/>
      <c r="L61" s="20"/>
      <c r="M61" s="47"/>
      <c r="N61" s="47"/>
      <c r="O61" s="47"/>
      <c r="P61" s="47"/>
      <c r="Q61" s="47"/>
      <c r="R61" s="47"/>
      <c r="S61" s="47"/>
    </row>
    <row r="62" spans="2:19">
      <c r="B62" s="14" t="s">
        <v>32</v>
      </c>
      <c r="C62" s="68" t="s">
        <v>16</v>
      </c>
      <c r="D62" s="30">
        <f t="shared" si="1"/>
        <v>0</v>
      </c>
      <c r="J62" s="21">
        <v>245</v>
      </c>
      <c r="K62" s="20"/>
      <c r="L62" s="20"/>
      <c r="M62" s="47"/>
      <c r="N62" s="47"/>
      <c r="O62" s="47"/>
      <c r="P62" s="47"/>
      <c r="Q62" s="47"/>
      <c r="R62" s="47"/>
      <c r="S62" s="47"/>
    </row>
    <row r="63" spans="2:19">
      <c r="B63" s="14" t="s">
        <v>33</v>
      </c>
      <c r="C63" s="68" t="s">
        <v>16</v>
      </c>
      <c r="D63" s="30">
        <f t="shared" si="1"/>
        <v>0</v>
      </c>
      <c r="J63" s="21">
        <v>275</v>
      </c>
      <c r="K63" s="20"/>
      <c r="L63" s="20"/>
      <c r="M63" s="47"/>
      <c r="N63" s="47"/>
      <c r="O63" s="47"/>
      <c r="P63" s="47"/>
      <c r="Q63" s="47"/>
      <c r="R63" s="47"/>
      <c r="S63" s="47"/>
    </row>
    <row r="64" spans="2:19">
      <c r="B64" s="14" t="s">
        <v>34</v>
      </c>
      <c r="C64" s="68" t="s">
        <v>16</v>
      </c>
      <c r="D64" s="30">
        <f t="shared" si="1"/>
        <v>0</v>
      </c>
      <c r="J64" s="21">
        <v>305</v>
      </c>
      <c r="K64" s="20"/>
      <c r="L64" s="20"/>
      <c r="M64" s="47"/>
      <c r="N64" s="47"/>
      <c r="O64" s="47"/>
      <c r="P64" s="47"/>
      <c r="Q64" s="47"/>
      <c r="R64" s="47"/>
      <c r="S64" s="47"/>
    </row>
    <row r="65" spans="2:19">
      <c r="B65" s="14" t="s">
        <v>35</v>
      </c>
      <c r="C65" s="68" t="s">
        <v>16</v>
      </c>
      <c r="D65" s="30">
        <f t="shared" si="1"/>
        <v>0</v>
      </c>
      <c r="J65" s="21">
        <v>315</v>
      </c>
      <c r="K65" s="20"/>
      <c r="L65" s="20"/>
      <c r="M65" s="47"/>
      <c r="N65" s="47"/>
      <c r="O65" s="47"/>
      <c r="P65" s="47"/>
      <c r="Q65" s="47"/>
      <c r="R65" s="47"/>
      <c r="S65" s="47"/>
    </row>
    <row r="66" spans="2:19" ht="26">
      <c r="B66" s="15" t="s">
        <v>36</v>
      </c>
      <c r="C66" s="68" t="s">
        <v>15</v>
      </c>
      <c r="D66" s="30">
        <f t="shared" si="1"/>
        <v>-0.75</v>
      </c>
      <c r="J66" s="21">
        <v>330</v>
      </c>
      <c r="K66" s="20"/>
      <c r="L66" s="20"/>
      <c r="M66" s="47"/>
      <c r="N66" s="47"/>
      <c r="O66" s="47"/>
      <c r="P66" s="47"/>
      <c r="Q66" s="47"/>
      <c r="R66" s="47"/>
      <c r="S66" s="47"/>
    </row>
    <row r="67" spans="2:19" ht="38.5">
      <c r="B67" s="15" t="s">
        <v>38</v>
      </c>
      <c r="C67" s="68" t="s">
        <v>16</v>
      </c>
      <c r="D67" s="30">
        <f t="shared" si="1"/>
        <v>0</v>
      </c>
      <c r="J67" s="1" t="s">
        <v>65</v>
      </c>
      <c r="K67" s="3">
        <v>0</v>
      </c>
      <c r="L67" s="20"/>
      <c r="M67" s="47"/>
      <c r="N67" s="47"/>
      <c r="O67" s="47"/>
      <c r="P67" s="47"/>
      <c r="Q67" s="47"/>
      <c r="R67" s="47"/>
      <c r="S67" s="47"/>
    </row>
    <row r="68" spans="2:19" ht="39" thickBot="1">
      <c r="B68" s="16" t="s">
        <v>40</v>
      </c>
      <c r="C68" s="62" t="s">
        <v>16</v>
      </c>
      <c r="D68" s="32">
        <f t="shared" si="1"/>
        <v>0</v>
      </c>
      <c r="J68" s="1" t="s">
        <v>66</v>
      </c>
      <c r="K68" s="1">
        <v>-0.3</v>
      </c>
      <c r="L68" s="20"/>
      <c r="M68" s="47"/>
      <c r="N68" s="47"/>
      <c r="O68" s="47"/>
      <c r="P68" s="47"/>
      <c r="Q68" s="47"/>
      <c r="R68" s="47"/>
      <c r="S68" s="47"/>
    </row>
    <row r="69" spans="2:19" ht="16" thickBot="1">
      <c r="E69" s="12"/>
      <c r="J69" s="1" t="s">
        <v>67</v>
      </c>
      <c r="K69" s="1">
        <v>-0.7</v>
      </c>
      <c r="L69" s="20"/>
      <c r="M69" s="47"/>
      <c r="N69" s="47"/>
      <c r="O69" s="47"/>
      <c r="P69" s="47"/>
      <c r="Q69" s="47"/>
      <c r="R69" s="47"/>
      <c r="S69" s="47"/>
    </row>
    <row r="70" spans="2:19" ht="40.5" thickBot="1">
      <c r="B70" s="81" t="s">
        <v>51</v>
      </c>
      <c r="C70" s="82"/>
      <c r="D70" s="77" t="s">
        <v>21</v>
      </c>
      <c r="J70" s="1" t="s">
        <v>73</v>
      </c>
      <c r="K70" s="20">
        <v>-1.5</v>
      </c>
      <c r="L70" s="20"/>
      <c r="M70" s="47"/>
      <c r="N70" s="47"/>
      <c r="O70" s="47"/>
      <c r="P70" s="47"/>
      <c r="Q70" s="47"/>
      <c r="R70" s="47"/>
      <c r="S70" s="47"/>
    </row>
    <row r="71" spans="2:19">
      <c r="B71" s="22" t="s">
        <v>46</v>
      </c>
      <c r="C71" s="63">
        <v>255</v>
      </c>
      <c r="D71" s="33"/>
      <c r="J71" s="34"/>
      <c r="K71" s="20"/>
      <c r="L71" s="20"/>
      <c r="M71" s="47"/>
      <c r="N71" s="47"/>
      <c r="O71" s="47"/>
      <c r="P71" s="47"/>
      <c r="Q71" s="47"/>
      <c r="R71" s="47"/>
      <c r="S71" s="47"/>
    </row>
    <row r="72" spans="2:19" ht="16" thickBot="1">
      <c r="B72" s="23" t="s">
        <v>47</v>
      </c>
      <c r="C72" s="87">
        <f>C21/C71</f>
        <v>9.6470588235294112</v>
      </c>
      <c r="D72" s="26">
        <f>J75</f>
        <v>-0.6</v>
      </c>
      <c r="J72" s="34" t="str">
        <f>IF(AND(C28 &gt; 0,C28 &lt; 7.01),"Prod E",IF(AND(C28 &gt; 7.01,C28 &lt; 11.01),"Prod D",IF(AND(C28 &gt; 11.01,C28 &lt; 15.01),"Prod C",IF(AND(C28 &gt; 15.01,C28 &lt; 19.01),"Prod B",IF(AND(C28 &gt; 19.01,C28 &lt; 25.01),"Prod A","Error")))))</f>
        <v>Prod B</v>
      </c>
      <c r="K72" s="20"/>
      <c r="L72" s="20"/>
      <c r="M72" s="47"/>
      <c r="N72" s="47"/>
      <c r="O72" s="47"/>
      <c r="P72" s="47"/>
      <c r="Q72" s="47"/>
      <c r="R72" s="47"/>
      <c r="S72" s="47"/>
    </row>
    <row r="73" spans="2:19">
      <c r="B73" s="24"/>
      <c r="C73" s="58"/>
      <c r="D73" s="28"/>
      <c r="J73" s="34"/>
      <c r="K73" s="20"/>
      <c r="L73" s="20"/>
      <c r="M73" s="47"/>
      <c r="N73" s="47"/>
      <c r="O73" s="47"/>
      <c r="P73" s="47"/>
      <c r="Q73" s="47"/>
      <c r="R73" s="47"/>
      <c r="S73" s="47"/>
    </row>
    <row r="74" spans="2:19" ht="47" thickBot="1">
      <c r="B74" s="25" t="s">
        <v>48</v>
      </c>
      <c r="C74" s="71" t="s">
        <v>73</v>
      </c>
      <c r="D74" s="26">
        <f>IF(C74="200 or higher",K67,IF(C74="199 to 100",K68,IF(C74="99 to 40 ",K69,IF(C74="Non-DOT approved or Hoosier A7",K70,-0.7))))</f>
        <v>-1.5</v>
      </c>
      <c r="J74" s="21"/>
      <c r="K74" s="46"/>
      <c r="L74" s="20"/>
      <c r="M74" s="47"/>
      <c r="N74" s="47"/>
      <c r="O74" s="47"/>
      <c r="P74" s="47"/>
      <c r="Q74" s="47"/>
      <c r="R74" s="47"/>
      <c r="S74" s="47"/>
    </row>
    <row r="75" spans="2:19">
      <c r="J75" s="34">
        <f>IF(AND(C72 &gt; 0,C72 &lt; 8.01),-1.2,IF(AND(C72 &gt; 8.01,C72 &lt; 11),-0.6,IF(AND(C72 &gt; 11,C72 &lt; 14),0,IF(AND(C72 &gt; 14,C72&lt; 18),0.6,IF(AND(C72 &gt; 18,C72 &lt; 30.01),1.2,"Error")))))</f>
        <v>-0.6</v>
      </c>
      <c r="K75" s="46"/>
      <c r="L75" s="20"/>
      <c r="M75" s="47"/>
      <c r="N75" s="47"/>
      <c r="O75" s="47"/>
      <c r="P75" s="47"/>
      <c r="Q75" s="47"/>
      <c r="R75" s="47"/>
      <c r="S75" s="47"/>
    </row>
    <row r="76" spans="2:19">
      <c r="J76" s="46"/>
      <c r="K76" s="46"/>
      <c r="L76" s="20"/>
      <c r="M76" s="47"/>
      <c r="N76" s="47"/>
      <c r="O76" s="47"/>
      <c r="P76" s="47"/>
      <c r="Q76" s="47"/>
      <c r="R76" s="47"/>
      <c r="S76" s="47"/>
    </row>
    <row r="77" spans="2:19">
      <c r="J77" s="46"/>
      <c r="K77" s="46"/>
      <c r="L77" s="20"/>
      <c r="M77" s="47"/>
      <c r="N77" s="47"/>
      <c r="O77" s="47"/>
      <c r="P77" s="47"/>
      <c r="Q77" s="47"/>
      <c r="R77" s="47"/>
      <c r="S77" s="47"/>
    </row>
    <row r="78" spans="2:19">
      <c r="J78" s="46"/>
      <c r="K78" s="46"/>
      <c r="L78" s="20"/>
      <c r="M78" s="47"/>
      <c r="N78" s="47"/>
      <c r="O78" s="47"/>
      <c r="P78" s="47"/>
      <c r="Q78" s="47"/>
      <c r="R78" s="47"/>
      <c r="S78" s="47"/>
    </row>
    <row r="79" spans="2:19">
      <c r="J79" s="83" t="s">
        <v>87</v>
      </c>
      <c r="K79" s="83"/>
      <c r="L79" s="20"/>
      <c r="M79" s="47"/>
      <c r="N79" s="47"/>
      <c r="O79" s="47"/>
      <c r="P79" s="47"/>
      <c r="Q79" s="47"/>
      <c r="R79" s="47"/>
      <c r="S79" s="47"/>
    </row>
    <row r="80" spans="2:19">
      <c r="B80" s="46"/>
      <c r="C80" s="46"/>
      <c r="D80" s="46"/>
      <c r="J80" s="84" t="s">
        <v>88</v>
      </c>
      <c r="K80" s="83">
        <f>C51*-0.8</f>
        <v>0</v>
      </c>
      <c r="L80" s="20"/>
      <c r="M80" s="47"/>
      <c r="N80" s="47"/>
      <c r="O80" s="47"/>
      <c r="P80" s="47"/>
      <c r="Q80" s="47"/>
      <c r="R80" s="47"/>
      <c r="S80" s="47"/>
    </row>
    <row r="81" spans="2:19">
      <c r="B81" s="46"/>
      <c r="C81" s="46"/>
      <c r="D81" s="46"/>
      <c r="J81" s="84" t="s">
        <v>89</v>
      </c>
      <c r="K81" s="83">
        <f>C52*-0.6</f>
        <v>0</v>
      </c>
      <c r="L81" s="20"/>
      <c r="M81" s="47"/>
      <c r="N81" s="47"/>
      <c r="O81" s="47"/>
      <c r="P81" s="47"/>
      <c r="Q81" s="47"/>
      <c r="R81" s="47"/>
      <c r="S81" s="47"/>
    </row>
    <row r="82" spans="2:19" ht="24">
      <c r="B82" s="46"/>
      <c r="J82" s="59" t="s">
        <v>90</v>
      </c>
      <c r="K82" s="83">
        <f>C53*-0.2</f>
        <v>0</v>
      </c>
      <c r="L82" s="20"/>
      <c r="M82" s="47"/>
      <c r="N82" s="47"/>
      <c r="O82" s="47"/>
      <c r="P82" s="47"/>
      <c r="Q82" s="47"/>
      <c r="R82" s="47"/>
      <c r="S82" s="47"/>
    </row>
    <row r="83" spans="2:19">
      <c r="B83" s="46"/>
      <c r="J83" s="46"/>
      <c r="L83" s="20"/>
      <c r="M83" s="47"/>
      <c r="N83" s="47"/>
      <c r="O83" s="47"/>
      <c r="P83" s="47"/>
      <c r="Q83" s="47"/>
      <c r="R83" s="47"/>
      <c r="S83" s="47"/>
    </row>
    <row r="84" spans="2:19">
      <c r="B84" s="46"/>
      <c r="L84" s="20"/>
      <c r="M84" s="47"/>
      <c r="N84" s="47"/>
      <c r="O84" s="47"/>
      <c r="P84" s="47"/>
      <c r="Q84" s="47"/>
      <c r="R84" s="47"/>
      <c r="S84" s="47"/>
    </row>
    <row r="85" spans="2:19">
      <c r="B85" s="46"/>
      <c r="L85" s="20"/>
      <c r="M85" s="47"/>
      <c r="N85" s="47"/>
      <c r="O85" s="47"/>
      <c r="P85" s="47"/>
      <c r="Q85" s="47"/>
      <c r="R85" s="47"/>
      <c r="S85" s="47"/>
    </row>
    <row r="86" spans="2:19">
      <c r="B86" s="46"/>
      <c r="L86" s="20"/>
      <c r="M86" s="47"/>
      <c r="N86" s="47"/>
      <c r="O86" s="47"/>
      <c r="P86" s="47"/>
      <c r="Q86" s="47"/>
      <c r="R86" s="47"/>
      <c r="S86" s="47"/>
    </row>
    <row r="87" spans="2:19">
      <c r="B87" s="46"/>
      <c r="L87" s="20"/>
      <c r="M87" s="47"/>
      <c r="N87" s="47"/>
      <c r="O87" s="47"/>
      <c r="P87" s="47"/>
      <c r="Q87" s="47"/>
      <c r="R87" s="47"/>
      <c r="S87" s="47"/>
    </row>
    <row r="88" spans="2:19">
      <c r="B88" s="46"/>
      <c r="L88" s="20"/>
      <c r="M88" s="47"/>
      <c r="N88" s="47"/>
      <c r="O88" s="47"/>
      <c r="P88" s="47"/>
      <c r="Q88" s="47"/>
      <c r="R88" s="47"/>
      <c r="S88" s="47"/>
    </row>
    <row r="89" spans="2:19">
      <c r="B89" s="46"/>
      <c r="L89" s="20"/>
      <c r="M89" s="47"/>
      <c r="N89" s="47"/>
      <c r="O89" s="47"/>
      <c r="P89" s="47"/>
      <c r="Q89" s="47"/>
      <c r="R89" s="47"/>
      <c r="S89" s="47"/>
    </row>
    <row r="90" spans="2:19">
      <c r="B90" s="46"/>
      <c r="L90" s="20"/>
      <c r="M90" s="47"/>
      <c r="N90" s="47"/>
      <c r="O90" s="47"/>
      <c r="P90" s="47"/>
      <c r="Q90" s="47"/>
      <c r="R90" s="47"/>
      <c r="S90" s="47"/>
    </row>
    <row r="91" spans="2:19">
      <c r="L91" s="20"/>
      <c r="M91" s="47"/>
      <c r="N91" s="47"/>
      <c r="O91" s="47"/>
      <c r="P91" s="47"/>
      <c r="Q91" s="47"/>
      <c r="R91" s="47"/>
      <c r="S91" s="47"/>
    </row>
    <row r="92" spans="2:19">
      <c r="L92" s="20"/>
      <c r="M92" s="47"/>
      <c r="N92" s="47"/>
      <c r="O92" s="47"/>
      <c r="P92" s="47"/>
      <c r="Q92" s="47"/>
      <c r="R92" s="47"/>
      <c r="S92" s="47"/>
    </row>
    <row r="93" spans="2:19">
      <c r="L93" s="20"/>
      <c r="M93" s="47"/>
      <c r="N93" s="47"/>
      <c r="O93" s="47"/>
      <c r="P93" s="47"/>
      <c r="Q93" s="47"/>
      <c r="R93" s="47"/>
      <c r="S93" s="47"/>
    </row>
    <row r="94" spans="2:19">
      <c r="L94" s="20"/>
      <c r="M94" s="47"/>
      <c r="N94" s="47"/>
      <c r="O94" s="47"/>
      <c r="P94" s="47"/>
      <c r="Q94" s="47"/>
      <c r="R94" s="47"/>
      <c r="S94" s="47"/>
    </row>
    <row r="95" spans="2:19">
      <c r="L95" s="20"/>
      <c r="M95" s="47"/>
      <c r="N95" s="47"/>
      <c r="O95" s="47"/>
      <c r="P95" s="47"/>
      <c r="Q95" s="47"/>
      <c r="R95" s="47"/>
      <c r="S95" s="47"/>
    </row>
    <row r="96" spans="2:19">
      <c r="L96" s="20"/>
      <c r="M96" s="47"/>
      <c r="N96" s="47"/>
      <c r="O96" s="47"/>
      <c r="P96" s="47"/>
      <c r="Q96" s="47"/>
      <c r="R96" s="47"/>
      <c r="S96" s="47"/>
    </row>
    <row r="97" spans="12:19">
      <c r="L97" s="20"/>
      <c r="M97" s="47"/>
      <c r="N97" s="47"/>
      <c r="O97" s="47"/>
      <c r="P97" s="47"/>
      <c r="Q97" s="47"/>
      <c r="R97" s="47"/>
      <c r="S97" s="47"/>
    </row>
    <row r="98" spans="12:19">
      <c r="L98" s="20"/>
      <c r="M98" s="47"/>
      <c r="N98" s="47"/>
      <c r="O98" s="47"/>
      <c r="P98" s="47"/>
      <c r="Q98" s="47"/>
      <c r="R98" s="47"/>
      <c r="S98" s="47"/>
    </row>
    <row r="99" spans="12:19">
      <c r="L99" s="20"/>
      <c r="M99" s="47"/>
      <c r="N99" s="47"/>
      <c r="O99" s="47"/>
      <c r="P99" s="47"/>
      <c r="Q99" s="47"/>
      <c r="R99" s="47"/>
      <c r="S99" s="47"/>
    </row>
    <row r="100" spans="12:19">
      <c r="L100" s="20"/>
      <c r="M100" s="47"/>
      <c r="N100" s="47"/>
      <c r="O100" s="47"/>
      <c r="P100" s="47"/>
      <c r="Q100" s="47"/>
      <c r="R100" s="47"/>
      <c r="S100" s="47"/>
    </row>
    <row r="101" spans="12:19">
      <c r="L101" s="20"/>
      <c r="M101" s="47"/>
      <c r="N101" s="47"/>
      <c r="O101" s="47"/>
      <c r="P101" s="47"/>
      <c r="Q101" s="47"/>
      <c r="R101" s="47"/>
      <c r="S101" s="47"/>
    </row>
    <row r="102" spans="12:19">
      <c r="L102" s="20"/>
      <c r="M102" s="47"/>
      <c r="N102" s="47"/>
      <c r="O102" s="47"/>
      <c r="P102" s="47"/>
      <c r="Q102" s="47"/>
      <c r="R102" s="47"/>
      <c r="S102" s="47"/>
    </row>
    <row r="103" spans="12:19">
      <c r="L103" s="20"/>
      <c r="M103" s="47"/>
      <c r="N103" s="47"/>
      <c r="O103" s="47"/>
      <c r="P103" s="47"/>
      <c r="Q103" s="47"/>
      <c r="R103" s="47"/>
      <c r="S103" s="47"/>
    </row>
    <row r="104" spans="12:19">
      <c r="L104" s="20"/>
      <c r="M104" s="47"/>
      <c r="N104" s="47"/>
      <c r="O104" s="47"/>
      <c r="P104" s="47"/>
      <c r="Q104" s="47"/>
      <c r="R104" s="47"/>
      <c r="S104" s="47"/>
    </row>
    <row r="105" spans="12:19">
      <c r="L105" s="20"/>
      <c r="M105" s="47"/>
      <c r="N105" s="47"/>
      <c r="O105" s="47"/>
      <c r="P105" s="47"/>
      <c r="Q105" s="47"/>
      <c r="R105" s="47"/>
      <c r="S105" s="47"/>
    </row>
    <row r="106" spans="12:19">
      <c r="L106" s="20"/>
      <c r="M106" s="47"/>
      <c r="N106" s="47"/>
      <c r="O106" s="47"/>
      <c r="P106" s="47"/>
      <c r="Q106" s="47"/>
      <c r="R106" s="47"/>
      <c r="S106" s="47"/>
    </row>
    <row r="107" spans="12:19">
      <c r="L107" s="20"/>
      <c r="M107" s="47"/>
      <c r="N107" s="47"/>
      <c r="O107" s="47"/>
      <c r="P107" s="47"/>
      <c r="Q107" s="47"/>
      <c r="R107" s="47"/>
      <c r="S107" s="47"/>
    </row>
    <row r="108" spans="12:19">
      <c r="L108" s="20"/>
      <c r="M108" s="47"/>
      <c r="N108" s="47"/>
      <c r="O108" s="47"/>
      <c r="P108" s="47"/>
      <c r="Q108" s="47"/>
      <c r="R108" s="47"/>
      <c r="S108" s="47"/>
    </row>
    <row r="109" spans="12:19">
      <c r="L109" s="20"/>
      <c r="M109" s="47"/>
      <c r="N109" s="47"/>
      <c r="O109" s="47"/>
      <c r="P109" s="47"/>
      <c r="Q109" s="47"/>
      <c r="R109" s="47"/>
      <c r="S109" s="47"/>
    </row>
    <row r="110" spans="12:19">
      <c r="L110" s="20"/>
      <c r="M110" s="47"/>
      <c r="N110" s="47"/>
      <c r="O110" s="47"/>
      <c r="P110" s="47"/>
      <c r="Q110" s="47"/>
      <c r="R110" s="47"/>
      <c r="S110" s="47"/>
    </row>
    <row r="111" spans="12:19">
      <c r="L111" s="20"/>
      <c r="M111" s="47"/>
      <c r="N111" s="47"/>
      <c r="O111" s="47"/>
      <c r="P111" s="47"/>
      <c r="Q111" s="47"/>
      <c r="R111" s="47"/>
      <c r="S111" s="47"/>
    </row>
    <row r="112" spans="12:19">
      <c r="L112" s="20"/>
      <c r="M112" s="47"/>
      <c r="N112" s="47"/>
      <c r="O112" s="47"/>
      <c r="P112" s="47"/>
      <c r="Q112" s="47"/>
      <c r="R112" s="47"/>
      <c r="S112" s="47"/>
    </row>
    <row r="113" spans="12:19">
      <c r="L113" s="20"/>
      <c r="M113" s="47"/>
      <c r="N113" s="47"/>
      <c r="O113" s="47"/>
      <c r="P113" s="47"/>
      <c r="Q113" s="47"/>
      <c r="R113" s="47"/>
      <c r="S113" s="47"/>
    </row>
    <row r="114" spans="12:19">
      <c r="L114" s="20"/>
      <c r="M114" s="47"/>
      <c r="N114" s="47"/>
      <c r="O114" s="47"/>
      <c r="P114" s="47"/>
      <c r="Q114" s="47"/>
      <c r="R114" s="47"/>
      <c r="S114" s="47"/>
    </row>
    <row r="115" spans="12:19">
      <c r="L115" s="20"/>
      <c r="M115" s="47"/>
      <c r="N115" s="47"/>
      <c r="O115" s="47"/>
      <c r="P115" s="47"/>
      <c r="Q115" s="47"/>
      <c r="R115" s="47"/>
      <c r="S115" s="47"/>
    </row>
  </sheetData>
  <sheetProtection selectLockedCells="1"/>
  <dataValidations count="3">
    <dataValidation type="list" allowBlank="1" showInputMessage="1" showErrorMessage="1" sqref="C56:C68" xr:uid="{00000000-0002-0000-0000-000000000000}">
      <formula1>$J$30:$J$31</formula1>
    </dataValidation>
    <dataValidation type="list" allowBlank="1" showInputMessage="1" showErrorMessage="1" sqref="C23" xr:uid="{00000000-0002-0000-0000-000001000000}">
      <formula1>$J$23:$J$25</formula1>
    </dataValidation>
    <dataValidation type="list" allowBlank="1" showInputMessage="1" showErrorMessage="1" sqref="C74" xr:uid="{00000000-0002-0000-0000-000002000000}">
      <formula1>$J$67:$J$70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keywords>Select Classification Level, Non Technical</cp:keywords>
  <cp:lastModifiedBy>Erich Pfalzgraf</cp:lastModifiedBy>
  <cp:lastPrinted>2020-07-15T14:58:27Z</cp:lastPrinted>
  <dcterms:created xsi:type="dcterms:W3CDTF">2017-12-13T02:44:38Z</dcterms:created>
  <dcterms:modified xsi:type="dcterms:W3CDTF">2021-03-01T12:40:19Z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46eaf065-10a6-4179-a1d9-b7336c4459a5</vt:lpwstr>
  </property>
  <property fmtid="{D5CDD505-2E9C-101B-9397-08002B2CF9AE}" pid="3" name="MSIP_Label_4447dd6a-a4a1-440b-a6a3-9124ef1ee017_Enabled">
    <vt:lpwstr>True</vt:lpwstr>
  </property>
  <property fmtid="{D5CDD505-2E9C-101B-9397-08002B2CF9AE}" pid="4" name="MSIP_Label_4447dd6a-a4a1-440b-a6a3-9124ef1ee017_SiteId">
    <vt:lpwstr>7a18110d-ef9b-4274-acef-e62ab0fe28ed</vt:lpwstr>
  </property>
  <property fmtid="{D5CDD505-2E9C-101B-9397-08002B2CF9AE}" pid="5" name="MSIP_Label_4447dd6a-a4a1-440b-a6a3-9124ef1ee017_Owner">
    <vt:lpwstr>10264777@adxuser.com</vt:lpwstr>
  </property>
  <property fmtid="{D5CDD505-2E9C-101B-9397-08002B2CF9AE}" pid="6" name="MSIP_Label_4447dd6a-a4a1-440b-a6a3-9124ef1ee017_SetDate">
    <vt:lpwstr>2021-02-26T15:39:19.3223121Z</vt:lpwstr>
  </property>
  <property fmtid="{D5CDD505-2E9C-101B-9397-08002B2CF9AE}" pid="7" name="MSIP_Label_4447dd6a-a4a1-440b-a6a3-9124ef1ee017_Name">
    <vt:lpwstr>NO TECH DATA</vt:lpwstr>
  </property>
  <property fmtid="{D5CDD505-2E9C-101B-9397-08002B2CF9AE}" pid="8" name="MSIP_Label_4447dd6a-a4a1-440b-a6a3-9124ef1ee017_Application">
    <vt:lpwstr>Microsoft Azure Information Protection</vt:lpwstr>
  </property>
  <property fmtid="{D5CDD505-2E9C-101B-9397-08002B2CF9AE}" pid="9" name="MSIP_Label_4447dd6a-a4a1-440b-a6a3-9124ef1ee017_ActionId">
    <vt:lpwstr>85e3dabe-402d-4609-9dc4-c400b55f21e0</vt:lpwstr>
  </property>
  <property fmtid="{D5CDD505-2E9C-101B-9397-08002B2CF9AE}" pid="10" name="MSIP_Label_4447dd6a-a4a1-440b-a6a3-9124ef1ee017_Extended_MSFT_Method">
    <vt:lpwstr>Manual</vt:lpwstr>
  </property>
  <property fmtid="{D5CDD505-2E9C-101B-9397-08002B2CF9AE}" pid="11" name="Sensitivity">
    <vt:lpwstr>NO TECH DATA</vt:lpwstr>
  </property>
  <property fmtid="{D5CDD505-2E9C-101B-9397-08002B2CF9AE}" pid="12" name="UTCTechnicalData">
    <vt:lpwstr>N</vt:lpwstr>
  </property>
</Properties>
</file>