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\Downloads\"/>
    </mc:Choice>
  </mc:AlternateContent>
  <xr:revisionPtr revIDLastSave="0" documentId="13_ncr:1_{B9C0DC61-111F-4659-BA5F-DEF196FD5A7F}" xr6:coauthVersionLast="47" xr6:coauthVersionMax="47" xr10:uidLastSave="{00000000-0000-0000-0000-000000000000}"/>
  <bookViews>
    <workbookView xWindow="-120" yWindow="-16320" windowWidth="29040" windowHeight="15840" tabRatio="987" xr2:uid="{00000000-000D-0000-FFFF-FFFF00000000}"/>
  </bookViews>
  <sheets>
    <sheet name="Sheet1" sheetId="1" r:id="rId1"/>
  </sheets>
  <definedNames>
    <definedName name="_xlnm.Print_Area" localSheetId="0">Sheet1!$A$1:$H$54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9" i="1" l="1"/>
  <c r="H38" i="1"/>
  <c r="H37" i="1"/>
  <c r="H36" i="1"/>
  <c r="H35" i="1"/>
  <c r="H54" i="1"/>
  <c r="H53" i="1"/>
  <c r="H52" i="1"/>
  <c r="H51" i="1"/>
  <c r="H50" i="1"/>
  <c r="H48" i="1"/>
  <c r="H49" i="1"/>
  <c r="H47" i="1"/>
  <c r="H46" i="1"/>
  <c r="H45" i="1"/>
  <c r="H44" i="1"/>
  <c r="H43" i="1"/>
  <c r="H42" i="1"/>
  <c r="D54" i="1"/>
  <c r="C52" i="1"/>
  <c r="D52" i="1" s="1"/>
  <c r="D48" i="1"/>
  <c r="D46" i="1"/>
  <c r="D47" i="1"/>
  <c r="D43" i="1"/>
  <c r="D42" i="1"/>
  <c r="D37" i="1"/>
  <c r="D36" i="1"/>
  <c r="D35" i="1"/>
  <c r="D41" i="1"/>
  <c r="M28" i="1"/>
  <c r="G28" i="1"/>
  <c r="M27" i="1"/>
  <c r="C27" i="1" s="1"/>
  <c r="C29" i="1" s="1"/>
  <c r="M26" i="1"/>
  <c r="D38" i="1" l="1"/>
  <c r="C30" i="1" l="1"/>
  <c r="C31" i="1" s="1"/>
  <c r="C32" i="1" s="1"/>
  <c r="G29" i="1"/>
  <c r="G30" i="1" s="1"/>
  <c r="G32" i="1" l="1"/>
</calcChain>
</file>

<file path=xl/sharedStrings.xml><?xml version="1.0" encoding="utf-8"?>
<sst xmlns="http://schemas.openxmlformats.org/spreadsheetml/2006/main" count="107" uniqueCount="80">
  <si>
    <t xml:space="preserve">1. This calculator is used to detemine the appropriate class for your vehicle. It will calculate a base Weight to Power ratio. </t>
  </si>
  <si>
    <t xml:space="preserve">2. The modifers are then applied based on actual vehicle prep. You will have to determine which method of classing </t>
  </si>
  <si>
    <t>is appropriate for your modifications. If your Engine modifications is not listed it is recommended to use the Dyno Classing</t>
  </si>
  <si>
    <t xml:space="preserve">3. User inputs are highlighted in Green and generally have drop down menus (Use arrrows next to cell) to assist in selections. </t>
  </si>
  <si>
    <t xml:space="preserve">4. When using the calculator, put the minimum competition weight allowed to stay within the desired class. This will eliminate any classing questions done at the event.  </t>
  </si>
  <si>
    <t xml:space="preserve">Example: Actual competition weight of a vehicle and driver is 3156lbs. However to stay within the desired class the competition weight must be above 3100lb. Use 3100lb in the calculator when presenting to Tech Inspection.  </t>
  </si>
  <si>
    <t>Classes are as folllows:</t>
  </si>
  <si>
    <t>Prod A (PA) / Weekend A (WA) = greater than 19.0 lb/hp</t>
  </si>
  <si>
    <t>Prod B (PB) / Weekend B (WB) = greater than 15.0 to 19.0</t>
  </si>
  <si>
    <t>Prod C (PC) / Weekend C (WC)= greater than 11.0 to 15.0</t>
  </si>
  <si>
    <t>Prod D (PD) / Weekend D (WD) = greater than 7.0 to 11.0</t>
  </si>
  <si>
    <t xml:space="preserve">Prod E (PE) / Weekend E (WE)= greater than 4.0 to 7.0 </t>
  </si>
  <si>
    <t>Prod F (PF) /  Weekend F (WF) = less than 4.0</t>
  </si>
  <si>
    <t xml:space="preserve">Minimum competition weight of car, driver, and safety equipment. </t>
  </si>
  <si>
    <t>Weekend Classing</t>
  </si>
  <si>
    <t xml:space="preserve">SAE adertised Horsepower </t>
  </si>
  <si>
    <t>Dyno Classing</t>
  </si>
  <si>
    <t>Boolean Column</t>
  </si>
  <si>
    <t>Modifier Column</t>
  </si>
  <si>
    <t>Calculation Column</t>
  </si>
  <si>
    <t xml:space="preserve"> </t>
  </si>
  <si>
    <t xml:space="preserve">Drive train configuration </t>
  </si>
  <si>
    <t>RWD</t>
  </si>
  <si>
    <t>Dyno rated, WHP</t>
  </si>
  <si>
    <t>FWD</t>
  </si>
  <si>
    <t>Adjusted Dyno rated HP</t>
  </si>
  <si>
    <t>Base weight to Dyno WHP ratio</t>
  </si>
  <si>
    <t>AWD</t>
  </si>
  <si>
    <t>Base Weight to Power HP ratio</t>
  </si>
  <si>
    <t>Total Modifiers</t>
  </si>
  <si>
    <t>Classing  Weight to Power ratio</t>
  </si>
  <si>
    <t xml:space="preserve">Class: </t>
  </si>
  <si>
    <t>Class:</t>
  </si>
  <si>
    <t>YES</t>
  </si>
  <si>
    <t>Aero (-0.6 MAX)</t>
  </si>
  <si>
    <t>Number of Items</t>
  </si>
  <si>
    <t>Modifer</t>
  </si>
  <si>
    <t>NO</t>
  </si>
  <si>
    <t>Simple rear spoiler, fixed wing, side skirts, air dam, canards, vortex generators (-.1 each)</t>
  </si>
  <si>
    <t>Rear diffuser, flat underbody, single piece lightweight hood and fenders, splitter, fender vents, splitter diffusers (-.2 each)</t>
  </si>
  <si>
    <t>TOTAL AERO:</t>
  </si>
  <si>
    <t>Brake</t>
  </si>
  <si>
    <t>multi-master cylinder system. ABS reprogram or swap (-.4 each)</t>
  </si>
  <si>
    <t>Intake manifold swap or modification</t>
  </si>
  <si>
    <t>Header swap or modification</t>
  </si>
  <si>
    <t>Suspension</t>
  </si>
  <si>
    <t>Injector/carburettor swap or modification</t>
  </si>
  <si>
    <t>Camber adjustment plates, altered ball joints, offset bushings (-.1 each)</t>
  </si>
  <si>
    <t>Performance cam or regrind</t>
  </si>
  <si>
    <t>non-OEM shocks, re-valving or re-oiling OEM shocks, adjustable shocks, max 2 way adjustable (Standard Koni, Bilstein,etc.) (-.2 each)</t>
  </si>
  <si>
    <t>Overbore (0.060+)</t>
  </si>
  <si>
    <t>Adjustable perch dampers such as coil overs or weight jacking systems that allow for corner weighting of the vehicle (-.2 each)</t>
  </si>
  <si>
    <t>Stroke increase</t>
  </si>
  <si>
    <r>
      <rPr>
        <sz val="10"/>
        <color rgb="FF000000"/>
        <rFont val="Arial"/>
        <family val="2"/>
        <charset val="1"/>
      </rPr>
      <t>Performance monotubes, max 3 way adjustable</t>
    </r>
    <r>
      <rPr>
        <sz val="9"/>
        <color rgb="FF000000"/>
        <rFont val="Arial"/>
        <family val="2"/>
        <charset val="1"/>
      </rPr>
      <t>(MCS, Moton, Penske, etc),  non-OEM suspension mounting points</t>
    </r>
    <r>
      <rPr>
        <sz val="10"/>
        <color rgb="FF000000"/>
        <rFont val="Arial"/>
        <family val="2"/>
        <charset val="1"/>
      </rPr>
      <t>(-.4 each)</t>
    </r>
  </si>
  <si>
    <t>Compression ratio increase</t>
  </si>
  <si>
    <t>Electronic/in-car adjustable shocks, (-.8)</t>
  </si>
  <si>
    <t>Head swap</t>
  </si>
  <si>
    <t>Head porting</t>
  </si>
  <si>
    <t>Drivetrain</t>
  </si>
  <si>
    <t>Oversize valves</t>
  </si>
  <si>
    <t>Electronically controlled differential, straight cut differential/trans gears (-.2 each)</t>
  </si>
  <si>
    <t>Programmable, flashed, or chipped ECU on a NA vehicle</t>
  </si>
  <si>
    <t>Dual Clutch Transmission, Direct shift gearbox (-.6)</t>
  </si>
  <si>
    <t>Programmable, flashed, or chipped ECU on a stock forced induction vehicle including up to 5 PSI boost increase over stock</t>
  </si>
  <si>
    <t>Sequential Transmission (-.8)</t>
  </si>
  <si>
    <t>200 or higher</t>
  </si>
  <si>
    <t>199 to 100</t>
  </si>
  <si>
    <t>Tire Width and Tread wear rating</t>
  </si>
  <si>
    <t>99 to 40</t>
  </si>
  <si>
    <t>Tire width</t>
  </si>
  <si>
    <t>Non-DOT approved or Hoosier A7</t>
  </si>
  <si>
    <t>Weight to tire Ratio</t>
  </si>
  <si>
    <t xml:space="preserve">DOT tread wear Rating </t>
  </si>
  <si>
    <t>Multi-plane fixed wing, Dynamically adjusted wing   (-.4 each)</t>
  </si>
  <si>
    <t>6 or greater piston systems, non-ferrous rotors. race-developed ABS/traction control systems or "driving modes" (-.6 each)</t>
  </si>
  <si>
    <r>
      <t>Engine</t>
    </r>
    <r>
      <rPr>
        <sz val="8"/>
        <color rgb="FF000000"/>
        <rFont val="Calibri"/>
        <family val="2"/>
      </rPr>
      <t xml:space="preserve"> (used only for classing when no dyno available)</t>
    </r>
  </si>
  <si>
    <t>Yes / No</t>
  </si>
  <si>
    <t xml:space="preserve">Aftermarket 2 - Piece rotors (-.1) </t>
  </si>
  <si>
    <r>
      <t xml:space="preserve">Forced induction added to Naturally aspirated vehicle. Includes Programmable, flashed, or chipped ECU and boost is open  </t>
    </r>
    <r>
      <rPr>
        <b/>
        <u/>
        <sz val="10"/>
        <color rgb="FF000000"/>
        <rFont val="Arial"/>
        <family val="2"/>
      </rPr>
      <t>(Dyno or specific Evaluation needed)</t>
    </r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</si>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</sst>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>
    <font>
      <sz val="12"/>
      <color rgb="FF000000"/>
      <name val="Calibri"/>
      <family val="2"/>
      <charset val="1"/>
    </font>
    <font>
      <sz val="26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20"/>
      <color rgb="FF000000"/>
      <name val="Calibri (Body)"/>
      <charset val="1"/>
    </font>
    <font>
      <sz val="2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MT"/>
      <family val="2"/>
      <charset val="1"/>
    </font>
    <font>
      <sz val="12"/>
      <color rgb="FF000000"/>
      <name val="Arial"/>
      <family val="2"/>
      <charset val="1"/>
    </font>
    <font>
      <sz val="8"/>
      <color rgb="FF000000"/>
      <name val="Calibri"/>
      <family val="2"/>
    </font>
    <font>
      <b/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u/>
      <sz val="12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36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F9900"/>
      </patternFill>
    </fill>
    <fill>
      <patternFill patternType="solid">
        <fgColor rgb="FFC5E0B4"/>
        <bgColor rgb="FFCCFFCC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ont="1" applyFill="1" applyBorder="1" applyAlignment="1" applyProtection="1">
      <alignment horizontal="center"/>
      <protection locked="0"/>
    </xf>
    <xf numFmtId="1" fontId="3" fillId="5" borderId="1" xfId="0" applyNumberFormat="1" applyFont="1" applyFill="1" applyBorder="1" applyAlignment="1" applyProtection="1">
      <alignment horizontal="center"/>
      <protection locked="0"/>
    </xf>
    <xf numFmtId="1" fontId="3" fillId="5" borderId="11" xfId="0" applyNumberFormat="1" applyFon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3" xfId="0" applyFont="1" applyFill="1" applyBorder="1" applyAlignment="1" applyProtection="1">
      <alignment horizontal="center"/>
      <protection locked="0"/>
    </xf>
    <xf numFmtId="0" fontId="0" fillId="5" borderId="11" xfId="0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 vertical="center"/>
    </xf>
    <xf numFmtId="0" fontId="0" fillId="5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Protection="1"/>
    <xf numFmtId="0" fontId="1" fillId="0" borderId="0" xfId="0" applyFont="1" applyProtection="1"/>
    <xf numFmtId="0" fontId="0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center" wrapText="1"/>
    </xf>
    <xf numFmtId="0" fontId="17" fillId="0" borderId="0" xfId="0" applyFont="1" applyProtection="1"/>
    <xf numFmtId="0" fontId="15" fillId="0" borderId="0" xfId="0" applyFont="1" applyAlignment="1" applyProtection="1">
      <alignment horizontal="left" vertical="center" indent="7"/>
    </xf>
    <xf numFmtId="0" fontId="16" fillId="0" borderId="0" xfId="0" applyFont="1" applyProtection="1"/>
    <xf numFmtId="0" fontId="16" fillId="0" borderId="0" xfId="0" applyFont="1" applyAlignment="1" applyProtection="1">
      <alignment horizontal="left"/>
    </xf>
    <xf numFmtId="0" fontId="0" fillId="0" borderId="0" xfId="0" applyBorder="1" applyAlignment="1" applyProtection="1">
      <alignment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 wrapText="1"/>
    </xf>
    <xf numFmtId="0" fontId="0" fillId="0" borderId="1" xfId="0" applyFont="1" applyBorder="1" applyProtection="1"/>
    <xf numFmtId="164" fontId="3" fillId="0" borderId="0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0" fillId="2" borderId="0" xfId="0" applyFont="1" applyFill="1" applyBorder="1" applyAlignment="1" applyProtection="1">
      <alignment wrapText="1"/>
    </xf>
    <xf numFmtId="0" fontId="0" fillId="3" borderId="0" xfId="0" applyFill="1" applyBorder="1" applyProtection="1"/>
    <xf numFmtId="0" fontId="0" fillId="4" borderId="0" xfId="0" applyFill="1" applyBorder="1" applyProtection="1"/>
    <xf numFmtId="164" fontId="3" fillId="0" borderId="1" xfId="0" applyNumberFormat="1" applyFon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0" fillId="0" borderId="0" xfId="0" applyBorder="1" applyProtection="1"/>
    <xf numFmtId="2" fontId="0" fillId="0" borderId="0" xfId="0" applyNumberFormat="1" applyBorder="1" applyAlignment="1" applyProtection="1">
      <alignment horizontal="center"/>
    </xf>
    <xf numFmtId="0" fontId="8" fillId="0" borderId="1" xfId="0" applyFont="1" applyBorder="1" applyAlignment="1" applyProtection="1">
      <alignment horizontal="right" vertical="center"/>
    </xf>
    <xf numFmtId="164" fontId="8" fillId="0" borderId="0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2" xfId="0" applyFont="1" applyBorder="1" applyProtection="1"/>
    <xf numFmtId="0" fontId="0" fillId="0" borderId="3" xfId="0" applyFont="1" applyBorder="1" applyAlignment="1" applyProtection="1">
      <alignment horizontal="center" wrapText="1"/>
    </xf>
    <xf numFmtId="0" fontId="0" fillId="0" borderId="4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wrapText="1"/>
    </xf>
    <xf numFmtId="0" fontId="8" fillId="0" borderId="0" xfId="0" applyFont="1" applyProtection="1"/>
    <xf numFmtId="0" fontId="3" fillId="0" borderId="5" xfId="0" applyFont="1" applyBorder="1" applyAlignment="1" applyProtection="1">
      <alignment horizontal="left" vertical="center" wrapText="1"/>
    </xf>
    <xf numFmtId="164" fontId="0" fillId="0" borderId="6" xfId="0" applyNumberFormat="1" applyBorder="1" applyAlignment="1" applyProtection="1">
      <alignment horizontal="center"/>
    </xf>
    <xf numFmtId="0" fontId="3" fillId="0" borderId="5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wrapText="1"/>
    </xf>
    <xf numFmtId="0" fontId="3" fillId="0" borderId="0" xfId="0" applyFont="1" applyProtection="1"/>
    <xf numFmtId="0" fontId="10" fillId="0" borderId="5" xfId="0" applyFont="1" applyBorder="1" applyAlignment="1" applyProtection="1">
      <alignment vertical="center" wrapText="1"/>
    </xf>
    <xf numFmtId="164" fontId="3" fillId="0" borderId="0" xfId="0" applyNumberFormat="1" applyFont="1" applyProtection="1"/>
    <xf numFmtId="0" fontId="0" fillId="0" borderId="7" xfId="0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right"/>
    </xf>
    <xf numFmtId="164" fontId="3" fillId="0" borderId="9" xfId="0" applyNumberFormat="1" applyFont="1" applyBorder="1" applyAlignment="1" applyProtection="1">
      <alignment horizontal="center"/>
    </xf>
    <xf numFmtId="0" fontId="13" fillId="0" borderId="5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wrapText="1"/>
    </xf>
    <xf numFmtId="0" fontId="0" fillId="0" borderId="3" xfId="0" applyBorder="1" applyAlignment="1" applyProtection="1">
      <alignment horizontal="center"/>
    </xf>
    <xf numFmtId="0" fontId="10" fillId="0" borderId="0" xfId="0" applyFont="1" applyBorder="1" applyAlignment="1" applyProtection="1">
      <alignment wrapText="1"/>
    </xf>
    <xf numFmtId="0" fontId="3" fillId="0" borderId="5" xfId="0" applyFont="1" applyBorder="1" applyProtection="1"/>
    <xf numFmtId="2" fontId="0" fillId="0" borderId="14" xfId="0" applyNumberForma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center" wrapText="1"/>
    </xf>
    <xf numFmtId="2" fontId="0" fillId="0" borderId="6" xfId="0" applyNumberForma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15" xfId="0" applyFont="1" applyBorder="1" applyProtection="1"/>
    <xf numFmtId="0" fontId="0" fillId="0" borderId="0" xfId="0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/>
    </xf>
    <xf numFmtId="0" fontId="3" fillId="0" borderId="15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center"/>
    </xf>
    <xf numFmtId="0" fontId="11" fillId="0" borderId="5" xfId="0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3" fillId="0" borderId="10" xfId="0" applyFont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8" fillId="0" borderId="0" xfId="0" applyFont="1" applyFill="1" applyBorder="1" applyProtection="1"/>
    <xf numFmtId="0" fontId="3" fillId="0" borderId="0" xfId="0" applyFont="1" applyFill="1" applyBorder="1" applyProtection="1"/>
    <xf numFmtId="2" fontId="0" fillId="0" borderId="0" xfId="0" applyNumberFormat="1" applyFill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4" fillId="6" borderId="0" xfId="0" applyFont="1" applyFill="1" applyBorder="1" applyAlignment="1" applyProtection="1">
      <alignment wrapText="1"/>
    </xf>
    <xf numFmtId="0" fontId="3" fillId="6" borderId="0" xfId="0" applyFont="1" applyFill="1" applyBorder="1" applyAlignment="1" applyProtection="1">
      <alignment wrapText="1"/>
    </xf>
    <xf numFmtId="0" fontId="3" fillId="6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168480</xdr:colOff>
      <xdr:row>2</xdr:row>
      <xdr:rowOff>235080</xdr:rowOff>
    </xdr:from>
    <xdr:to>
      <xdr:col>5</xdr:col>
      <xdr:colOff>2856792</xdr:colOff>
      <xdr:row>5</xdr:row>
      <xdr:rowOff>135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06960" y="635040"/>
          <a:ext cx="2731680" cy="822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136440</xdr:colOff>
      <xdr:row>0</xdr:row>
      <xdr:rowOff>0</xdr:rowOff>
    </xdr:from>
    <xdr:to>
      <xdr:col>3</xdr:col>
      <xdr:colOff>885600</xdr:colOff>
      <xdr:row>5</xdr:row>
      <xdr:rowOff>27360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74520" y="0"/>
          <a:ext cx="4768560" cy="1484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66"/>
  <sheetViews>
    <sheetView showGridLines="0" showRowColHeaders="0" tabSelected="1" topLeftCell="A14" zoomScale="81" zoomScaleNormal="81" workbookViewId="0">
      <selection activeCell="I3" sqref="I3"/>
    </sheetView>
  </sheetViews>
  <sheetFormatPr defaultColWidth="0" defaultRowHeight="15.75" zeroHeight="1"/>
  <cols>
    <col min="1" max="1" width="10.75" style="13" customWidth="1"/>
    <col min="2" max="2" width="39.25" style="13" customWidth="1"/>
    <col min="3" max="4" width="12.75" style="93" customWidth="1"/>
    <col min="5" max="5" width="9" style="93" customWidth="1"/>
    <col min="6" max="6" width="41.125" style="93" customWidth="1"/>
    <col min="7" max="7" width="14.125" style="13" customWidth="1"/>
    <col min="8" max="8" width="10.75" style="13" customWidth="1"/>
    <col min="9" max="9" width="14.125" style="13" customWidth="1"/>
    <col min="10" max="10" width="9" style="13" hidden="1"/>
    <col min="11" max="11" width="32.75" style="15" hidden="1"/>
    <col min="12" max="12" width="19.875" style="16" hidden="1"/>
    <col min="13" max="13" width="19.125" style="16" hidden="1"/>
    <col min="14" max="20" width="9" style="13" hidden="1"/>
    <col min="21" max="1026" width="10.75" style="13" hidden="1"/>
    <col min="1027" max="16384" width="9" style="13" hidden="1"/>
  </cols>
  <sheetData>
    <row r="1" spans="2:15" s="12" customFormat="1">
      <c r="J1" s="13"/>
      <c r="K1" s="13"/>
      <c r="L1" s="13"/>
      <c r="M1" s="13"/>
      <c r="N1" s="13"/>
      <c r="O1" s="13"/>
    </row>
    <row r="2" spans="2:15" s="12" customFormat="1">
      <c r="C2" s="14"/>
      <c r="D2" s="14"/>
      <c r="E2" s="14"/>
      <c r="F2" s="14"/>
      <c r="J2" s="13"/>
      <c r="K2" s="15"/>
      <c r="L2" s="16"/>
      <c r="M2" s="16"/>
      <c r="N2" s="13"/>
      <c r="O2" s="13"/>
    </row>
    <row r="3" spans="2:15" s="12" customFormat="1" ht="33.75">
      <c r="G3" s="17"/>
      <c r="J3" s="13"/>
      <c r="K3" s="13"/>
      <c r="L3" s="13"/>
      <c r="M3" s="13"/>
      <c r="N3" s="13"/>
      <c r="O3" s="13"/>
    </row>
    <row r="4" spans="2:15" s="12" customFormat="1" ht="33.75">
      <c r="G4" s="17"/>
      <c r="J4" s="13"/>
      <c r="K4" s="13"/>
      <c r="L4" s="13"/>
      <c r="M4" s="13"/>
      <c r="N4" s="13"/>
      <c r="O4" s="13"/>
    </row>
    <row r="5" spans="2:15" s="12" customFormat="1">
      <c r="J5" s="13"/>
      <c r="K5" s="13"/>
      <c r="L5" s="13"/>
      <c r="M5" s="13"/>
      <c r="N5" s="13"/>
      <c r="O5" s="13"/>
    </row>
    <row r="6" spans="2:15" s="12" customFormat="1" ht="7.5" customHeight="1">
      <c r="C6" s="14"/>
      <c r="D6" s="14"/>
      <c r="E6" s="14"/>
      <c r="F6" s="14"/>
      <c r="J6" s="13"/>
      <c r="K6" s="15"/>
      <c r="L6" s="16"/>
      <c r="M6" s="16"/>
      <c r="N6" s="13"/>
      <c r="O6" s="13"/>
    </row>
    <row r="7" spans="2:15" s="12" customFormat="1">
      <c r="B7" s="12" t="s">
        <v>0</v>
      </c>
      <c r="J7" s="13"/>
      <c r="K7" s="13"/>
      <c r="L7" s="13"/>
      <c r="M7" s="13"/>
      <c r="N7" s="13"/>
      <c r="O7" s="13"/>
    </row>
    <row r="8" spans="2:15" s="12" customFormat="1">
      <c r="B8" s="12" t="s">
        <v>1</v>
      </c>
      <c r="J8" s="13"/>
      <c r="K8" s="13"/>
      <c r="L8" s="13"/>
      <c r="M8" s="13"/>
      <c r="N8" s="13"/>
      <c r="O8" s="13"/>
    </row>
    <row r="9" spans="2:15" s="12" customFormat="1">
      <c r="B9" s="12" t="s">
        <v>2</v>
      </c>
      <c r="J9" s="13"/>
      <c r="K9" s="13"/>
      <c r="L9" s="13"/>
      <c r="M9" s="13"/>
      <c r="N9" s="13"/>
      <c r="O9" s="13"/>
    </row>
    <row r="10" spans="2:15" s="12" customFormat="1">
      <c r="B10" s="12" t="s">
        <v>3</v>
      </c>
      <c r="J10" s="13"/>
      <c r="K10" s="13"/>
      <c r="L10" s="13"/>
      <c r="M10" s="13"/>
      <c r="N10" s="13"/>
      <c r="O10" s="13"/>
    </row>
    <row r="11" spans="2:15" s="12" customFormat="1" ht="29.25" customHeight="1">
      <c r="B11" s="18" t="s">
        <v>4</v>
      </c>
      <c r="C11" s="18"/>
      <c r="D11" s="18"/>
      <c r="E11" s="18"/>
      <c r="F11" s="18"/>
      <c r="J11" s="13"/>
      <c r="K11" s="13"/>
      <c r="L11" s="13"/>
      <c r="M11" s="13"/>
      <c r="N11" s="13"/>
      <c r="O11" s="13"/>
    </row>
    <row r="12" spans="2:15" s="12" customFormat="1" ht="36" customHeight="1">
      <c r="B12" s="19" t="s">
        <v>5</v>
      </c>
      <c r="C12" s="19"/>
      <c r="D12" s="19"/>
      <c r="E12" s="19"/>
      <c r="F12" s="19"/>
      <c r="J12" s="13"/>
      <c r="K12" s="13"/>
      <c r="L12" s="13"/>
      <c r="M12" s="13"/>
      <c r="N12" s="13"/>
      <c r="O12" s="13"/>
    </row>
    <row r="13" spans="2:15" s="12" customFormat="1">
      <c r="J13" s="13"/>
      <c r="K13" s="13"/>
      <c r="L13" s="13"/>
      <c r="M13" s="13"/>
      <c r="N13" s="13"/>
      <c r="O13" s="13"/>
    </row>
    <row r="14" spans="2:15" s="12" customFormat="1">
      <c r="B14" s="20" t="s">
        <v>6</v>
      </c>
      <c r="J14" s="13"/>
      <c r="K14" s="13"/>
      <c r="L14" s="13"/>
      <c r="M14" s="13"/>
      <c r="N14" s="13"/>
      <c r="O14" s="13"/>
    </row>
    <row r="15" spans="2:15" s="12" customFormat="1" ht="16.5" customHeight="1">
      <c r="B15" s="21" t="s">
        <v>7</v>
      </c>
      <c r="C15" s="22"/>
      <c r="D15" s="22"/>
      <c r="E15" s="21" t="s">
        <v>10</v>
      </c>
      <c r="F15" s="22"/>
      <c r="J15" s="13"/>
      <c r="K15" s="13"/>
      <c r="L15" s="13"/>
      <c r="M15" s="13"/>
      <c r="N15" s="13"/>
      <c r="O15" s="13"/>
    </row>
    <row r="16" spans="2:15" s="12" customFormat="1" ht="16.5" customHeight="1">
      <c r="B16" s="21" t="s">
        <v>8</v>
      </c>
      <c r="C16" s="22"/>
      <c r="D16" s="22"/>
      <c r="E16" s="21" t="s">
        <v>11</v>
      </c>
      <c r="F16" s="22"/>
      <c r="J16" s="13"/>
      <c r="K16" s="13"/>
      <c r="L16" s="13"/>
      <c r="M16" s="13"/>
      <c r="N16" s="13"/>
      <c r="O16" s="13"/>
    </row>
    <row r="17" spans="2:20" s="12" customFormat="1" ht="16.5" customHeight="1">
      <c r="B17" s="21" t="s">
        <v>9</v>
      </c>
      <c r="C17" s="23"/>
      <c r="D17" s="23"/>
      <c r="E17" s="21" t="s">
        <v>12</v>
      </c>
      <c r="F17" s="22"/>
      <c r="J17" s="13"/>
      <c r="K17" s="13"/>
      <c r="L17" s="13"/>
      <c r="M17" s="13"/>
      <c r="N17" s="13"/>
      <c r="O17" s="13"/>
    </row>
    <row r="18" spans="2:20" s="12" customFormat="1" ht="5.25" customHeight="1">
      <c r="C18" s="14"/>
      <c r="D18" s="14"/>
      <c r="J18" s="13"/>
      <c r="K18" s="13"/>
      <c r="L18" s="13"/>
      <c r="M18" s="13"/>
      <c r="N18" s="13"/>
      <c r="O18" s="13"/>
    </row>
    <row r="19" spans="2:20" s="12" customFormat="1" ht="5.25" hidden="1" customHeight="1">
      <c r="C19" s="14"/>
      <c r="D19" s="14"/>
      <c r="J19" s="13"/>
      <c r="K19" s="13"/>
      <c r="L19" s="13"/>
      <c r="M19" s="13"/>
      <c r="N19" s="13"/>
      <c r="O19" s="13"/>
    </row>
    <row r="20" spans="2:20" s="12" customFormat="1" ht="5.25" customHeight="1">
      <c r="C20" s="14"/>
      <c r="D20" s="14"/>
      <c r="J20" s="13"/>
      <c r="K20" s="13"/>
      <c r="L20" s="13"/>
      <c r="M20" s="13"/>
      <c r="N20" s="13"/>
      <c r="O20" s="13"/>
    </row>
    <row r="21" spans="2:20" s="12" customFormat="1" ht="5.25" hidden="1" customHeight="1">
      <c r="C21" s="14"/>
      <c r="D21" s="14"/>
      <c r="E21" s="14"/>
      <c r="F21" s="14"/>
      <c r="J21" s="13"/>
      <c r="K21" s="15"/>
      <c r="L21" s="16"/>
      <c r="M21" s="16"/>
      <c r="N21" s="13"/>
      <c r="O21" s="13"/>
    </row>
    <row r="22" spans="2:20" s="12" customFormat="1" ht="54.75" customHeight="1">
      <c r="B22" s="24"/>
      <c r="C22" s="25" t="s">
        <v>13</v>
      </c>
      <c r="D22" s="26"/>
      <c r="E22" s="27"/>
      <c r="F22" s="96">
        <v>2800</v>
      </c>
      <c r="G22" s="24"/>
      <c r="H22" s="28"/>
      <c r="J22" s="13"/>
      <c r="K22" s="13"/>
      <c r="L22" s="13"/>
      <c r="M22" s="13"/>
      <c r="N22" s="13"/>
      <c r="O22" s="13"/>
    </row>
    <row r="23" spans="2:20" s="12" customFormat="1" ht="18" customHeight="1">
      <c r="B23" s="24"/>
      <c r="C23" s="29"/>
      <c r="D23" s="29"/>
      <c r="E23" s="29"/>
      <c r="F23" s="30"/>
      <c r="G23" s="24"/>
      <c r="H23" s="28"/>
    </row>
    <row r="24" spans="2:20" s="12" customFormat="1" ht="34.5" customHeight="1">
      <c r="B24" s="31" t="s">
        <v>14</v>
      </c>
      <c r="C24" s="32"/>
      <c r="D24" s="32"/>
      <c r="E24" s="32"/>
      <c r="H24" s="28"/>
    </row>
    <row r="25" spans="2:20" s="12" customFormat="1" ht="26.25">
      <c r="B25" s="33" t="s">
        <v>15</v>
      </c>
      <c r="C25" s="98">
        <v>200</v>
      </c>
      <c r="D25" s="34"/>
      <c r="E25" s="34"/>
      <c r="F25" s="35" t="s">
        <v>16</v>
      </c>
      <c r="G25" s="24"/>
      <c r="K25" s="36" t="s">
        <v>17</v>
      </c>
      <c r="L25" s="37" t="s">
        <v>18</v>
      </c>
      <c r="M25" s="38" t="s">
        <v>19</v>
      </c>
      <c r="P25" s="12" t="s">
        <v>20</v>
      </c>
      <c r="R25" s="12" t="s">
        <v>20</v>
      </c>
      <c r="T25" s="12" t="s">
        <v>20</v>
      </c>
    </row>
    <row r="26" spans="2:20" s="12" customFormat="1" ht="26.25" customHeight="1">
      <c r="B26" s="33" t="s">
        <v>21</v>
      </c>
      <c r="C26" s="95" t="s">
        <v>22</v>
      </c>
      <c r="D26" s="34"/>
      <c r="E26" s="34"/>
      <c r="F26" s="33" t="s">
        <v>23</v>
      </c>
      <c r="G26" s="97">
        <v>300</v>
      </c>
      <c r="K26" s="36" t="s">
        <v>24</v>
      </c>
      <c r="L26" s="37">
        <v>0.88</v>
      </c>
      <c r="M26" s="38">
        <f>$C$25*$L26</f>
        <v>176</v>
      </c>
    </row>
    <row r="27" spans="2:20" s="12" customFormat="1">
      <c r="B27" s="33" t="s">
        <v>25</v>
      </c>
      <c r="C27" s="39">
        <f>IF(C26="RWD",M27,IF(C26="AWD",M28,IF(C26="FWD",M26,0)))</f>
        <v>168</v>
      </c>
      <c r="D27" s="34"/>
      <c r="E27" s="34"/>
      <c r="F27" s="33"/>
      <c r="G27" s="39"/>
      <c r="K27" s="36" t="s">
        <v>22</v>
      </c>
      <c r="L27" s="37">
        <v>0.84</v>
      </c>
      <c r="M27" s="38">
        <f>$C$25*$L27</f>
        <v>168</v>
      </c>
    </row>
    <row r="28" spans="2:20" s="12" customFormat="1">
      <c r="B28" s="33"/>
      <c r="C28" s="39"/>
      <c r="D28" s="34"/>
      <c r="E28" s="34"/>
      <c r="F28" s="33" t="s">
        <v>26</v>
      </c>
      <c r="G28" s="39">
        <f>(F22/G26)</f>
        <v>9.3333333333333339</v>
      </c>
      <c r="K28" s="36" t="s">
        <v>27</v>
      </c>
      <c r="L28" s="37">
        <v>0.79</v>
      </c>
      <c r="M28" s="38">
        <f>$C$25*$L28</f>
        <v>158</v>
      </c>
    </row>
    <row r="29" spans="2:20" s="12" customFormat="1" ht="21" customHeight="1">
      <c r="B29" s="33" t="s">
        <v>28</v>
      </c>
      <c r="C29" s="8">
        <f>(F22/C27)</f>
        <v>16.666666666666668</v>
      </c>
      <c r="D29" s="40"/>
      <c r="E29" s="40"/>
      <c r="F29" s="33" t="s">
        <v>29</v>
      </c>
      <c r="G29" s="39">
        <f>SUM(D38,D41:D43,D46:D48,D52,D54,H35:H39)</f>
        <v>0</v>
      </c>
      <c r="J29" s="16"/>
      <c r="K29" s="86"/>
      <c r="L29" s="16"/>
      <c r="M29" s="16"/>
      <c r="N29" s="16"/>
      <c r="O29" s="16"/>
      <c r="P29" s="16"/>
    </row>
    <row r="30" spans="2:20" s="12" customFormat="1" ht="21.75" customHeight="1">
      <c r="B30" s="33" t="s">
        <v>29</v>
      </c>
      <c r="C30" s="8">
        <f>SUM(D38,D41:D43,D46:D48,H35:H39,D52,D54,H42:H54)</f>
        <v>0</v>
      </c>
      <c r="D30" s="40"/>
      <c r="E30" s="40"/>
      <c r="F30" s="33" t="s">
        <v>30</v>
      </c>
      <c r="G30" s="9">
        <f>G28+G29</f>
        <v>9.3333333333333339</v>
      </c>
      <c r="J30" s="16"/>
      <c r="K30" s="86"/>
      <c r="L30" s="102"/>
      <c r="M30" s="16"/>
      <c r="N30" s="16"/>
      <c r="O30" s="16"/>
      <c r="P30" s="16"/>
    </row>
    <row r="31" spans="2:20" s="12" customFormat="1" ht="24" customHeight="1">
      <c r="B31" s="33" t="s">
        <v>30</v>
      </c>
      <c r="C31" s="9">
        <f>C30+C29</f>
        <v>16.666666666666668</v>
      </c>
      <c r="D31" s="43"/>
      <c r="E31" s="43"/>
      <c r="F31" s="33"/>
      <c r="G31" s="39"/>
      <c r="J31" s="16"/>
      <c r="K31" s="86"/>
      <c r="L31" s="16"/>
      <c r="M31" s="103"/>
      <c r="N31" s="16"/>
      <c r="O31" s="16"/>
      <c r="P31" s="16"/>
    </row>
    <row r="32" spans="2:20" s="12" customFormat="1" ht="29.25" customHeight="1">
      <c r="B32" s="44" t="s">
        <v>31</v>
      </c>
      <c r="C32" s="99" t="str">
        <f>IF(AND(C31&gt;0,C31&lt;4.001),"Prod F", IF(AND(C31 &gt;4.001,C31 &lt; 7.001),"Prod E",IF(AND(C31 &gt; 7.001,C31 &lt; 11.001),"Prod D",IF(AND(C31 &gt; 11.001,C31 &lt; 15.001),"Prod C",IF(AND(C31 &gt; 15.001,C31 &lt; 19.001),"Prod B",IF(AND(C31 &gt; 19.001,C31 &lt; 25.001),"Prod A","Error"))))))</f>
        <v>Prod B</v>
      </c>
      <c r="D32" s="100"/>
      <c r="E32" s="100"/>
      <c r="F32" s="44" t="s">
        <v>32</v>
      </c>
      <c r="G32" s="101" t="str">
        <f>IF(AND(G30&gt;0,G30&lt;4.001),"Prod F", IF(AND(G30&gt;4.001,G30 &lt; 7.001),"Prod E",IF(AND(G30 &gt; 7.001,G30 &lt; 11.001),"Prod D",IF(AND(G30 &gt; 11.001,G30 &lt; 15.001),"Prod C",IF(AND(G30 &gt; 15.001,G30 &lt; 19.001),"Prod B",IF(AND(G30 &gt; 19.001,G30 &lt; 25.001),"Prod A","Error"))))))</f>
        <v>Prod D</v>
      </c>
      <c r="J32" s="16"/>
      <c r="K32" s="16"/>
      <c r="L32" s="16"/>
      <c r="M32" s="103"/>
      <c r="N32" s="16"/>
      <c r="O32" s="16"/>
      <c r="P32" s="16"/>
    </row>
    <row r="33" spans="1:20" s="12" customFormat="1" ht="21.75" thickBot="1">
      <c r="D33" s="45"/>
      <c r="E33" s="45"/>
      <c r="F33" s="46"/>
      <c r="G33" s="42"/>
      <c r="H33" s="34"/>
      <c r="J33" s="16"/>
      <c r="K33" s="104" t="s">
        <v>33</v>
      </c>
      <c r="L33" s="16"/>
      <c r="M33" s="16"/>
      <c r="N33" s="16"/>
      <c r="O33" s="16"/>
      <c r="P33" s="16"/>
    </row>
    <row r="34" spans="1:20" s="12" customFormat="1" ht="33">
      <c r="B34" s="47" t="s">
        <v>34</v>
      </c>
      <c r="C34" s="48" t="s">
        <v>35</v>
      </c>
      <c r="D34" s="49" t="s">
        <v>36</v>
      </c>
      <c r="E34" s="50"/>
      <c r="F34" s="51" t="s">
        <v>45</v>
      </c>
      <c r="G34" s="48" t="s">
        <v>35</v>
      </c>
      <c r="H34" s="49" t="s">
        <v>36</v>
      </c>
      <c r="J34" s="16"/>
      <c r="K34" s="104" t="s">
        <v>37</v>
      </c>
      <c r="L34" s="16"/>
      <c r="M34" s="16"/>
      <c r="N34" s="16"/>
      <c r="O34" s="16"/>
      <c r="P34" s="16"/>
    </row>
    <row r="35" spans="1:20" s="52" customFormat="1" ht="26.25" customHeight="1">
      <c r="B35" s="53" t="s">
        <v>38</v>
      </c>
      <c r="C35" s="1">
        <v>0</v>
      </c>
      <c r="D35" s="54">
        <f>C35*-0.1</f>
        <v>0</v>
      </c>
      <c r="E35" s="40"/>
      <c r="F35" s="55" t="s">
        <v>47</v>
      </c>
      <c r="G35" s="1">
        <v>0</v>
      </c>
      <c r="H35" s="54">
        <f>G35*-0.1</f>
        <v>0</v>
      </c>
      <c r="J35" s="87"/>
      <c r="K35" s="105" t="s">
        <v>65</v>
      </c>
      <c r="L35" s="87"/>
      <c r="M35" s="87"/>
      <c r="N35" s="87"/>
      <c r="O35" s="87"/>
      <c r="P35" s="87"/>
    </row>
    <row r="36" spans="1:20" s="12" customFormat="1" ht="56.25" customHeight="1">
      <c r="B36" s="53" t="s">
        <v>39</v>
      </c>
      <c r="C36" s="1">
        <v>0</v>
      </c>
      <c r="D36" s="54">
        <f>C36*-0.2</f>
        <v>0</v>
      </c>
      <c r="E36" s="40"/>
      <c r="F36" s="56" t="s">
        <v>49</v>
      </c>
      <c r="G36" s="1">
        <v>0</v>
      </c>
      <c r="H36" s="54">
        <f>G36*-0.2</f>
        <v>0</v>
      </c>
      <c r="J36" s="16"/>
      <c r="K36" s="105" t="s">
        <v>66</v>
      </c>
      <c r="L36" s="88"/>
      <c r="M36" s="16"/>
      <c r="N36" s="16"/>
      <c r="O36" s="16"/>
      <c r="P36" s="16"/>
    </row>
    <row r="37" spans="1:20" s="12" customFormat="1" ht="38.25" customHeight="1">
      <c r="B37" s="53" t="s">
        <v>73</v>
      </c>
      <c r="C37" s="1">
        <v>0</v>
      </c>
      <c r="D37" s="54">
        <f>C37*-0.4</f>
        <v>0</v>
      </c>
      <c r="E37" s="40"/>
      <c r="F37" s="59" t="s">
        <v>51</v>
      </c>
      <c r="G37" s="1">
        <v>0</v>
      </c>
      <c r="H37" s="54">
        <f t="shared" ref="H37" si="0">G37*-0.2</f>
        <v>0</v>
      </c>
      <c r="J37" s="60"/>
      <c r="K37" s="106" t="s">
        <v>68</v>
      </c>
      <c r="L37" s="58"/>
      <c r="M37" s="42"/>
      <c r="N37" s="60"/>
      <c r="O37" s="60"/>
      <c r="P37" s="60"/>
      <c r="Q37" s="60"/>
      <c r="R37" s="60"/>
      <c r="S37" s="60"/>
      <c r="T37" s="60"/>
    </row>
    <row r="38" spans="1:20" s="12" customFormat="1" ht="45.75" customHeight="1" thickBot="1">
      <c r="B38" s="61"/>
      <c r="C38" s="62" t="s">
        <v>40</v>
      </c>
      <c r="D38" s="63">
        <f>MAX(-0.6,SUM(D35:D37))</f>
        <v>0</v>
      </c>
      <c r="E38" s="34"/>
      <c r="F38" s="64" t="s">
        <v>53</v>
      </c>
      <c r="G38" s="1">
        <v>0</v>
      </c>
      <c r="H38" s="54">
        <f>G38*-0.4</f>
        <v>0</v>
      </c>
      <c r="J38" s="60"/>
      <c r="K38" s="106" t="s">
        <v>70</v>
      </c>
      <c r="L38" s="58"/>
      <c r="M38" s="42"/>
      <c r="N38" s="60"/>
      <c r="O38" s="60"/>
      <c r="P38" s="60"/>
      <c r="Q38" s="60"/>
      <c r="R38" s="60"/>
      <c r="S38" s="60"/>
      <c r="T38" s="60"/>
    </row>
    <row r="39" spans="1:20" s="12" customFormat="1" ht="20.25" customHeight="1" thickBot="1">
      <c r="F39" s="65" t="s">
        <v>55</v>
      </c>
      <c r="G39" s="5">
        <v>0</v>
      </c>
      <c r="H39" s="54">
        <f>G39*-0.8</f>
        <v>0</v>
      </c>
      <c r="J39" s="60"/>
      <c r="L39" s="58"/>
      <c r="M39" s="42"/>
      <c r="N39" s="60"/>
      <c r="O39" s="60"/>
      <c r="P39" s="60"/>
      <c r="Q39" s="60"/>
      <c r="R39" s="60"/>
      <c r="S39" s="60"/>
      <c r="T39" s="60"/>
    </row>
    <row r="40" spans="1:20" s="12" customFormat="1" ht="16.5" customHeight="1" thickBot="1">
      <c r="B40" s="47" t="s">
        <v>41</v>
      </c>
      <c r="C40" s="48" t="s">
        <v>35</v>
      </c>
      <c r="D40" s="49" t="s">
        <v>36</v>
      </c>
      <c r="E40" s="50"/>
      <c r="G40" s="60"/>
      <c r="H40" s="60"/>
      <c r="J40" s="60"/>
      <c r="K40" s="66"/>
      <c r="L40" s="58"/>
      <c r="M40" s="42"/>
      <c r="N40" s="60"/>
      <c r="O40" s="60"/>
      <c r="P40" s="60"/>
      <c r="Q40" s="60"/>
      <c r="R40" s="60"/>
      <c r="S40" s="60"/>
      <c r="T40" s="60"/>
    </row>
    <row r="41" spans="1:20" s="12" customFormat="1" ht="26.25" customHeight="1" thickBot="1">
      <c r="B41" s="53" t="s">
        <v>77</v>
      </c>
      <c r="C41" s="6" t="s">
        <v>79</v>
      </c>
      <c r="D41" s="54">
        <f>IF(C41="YES",-0.1,0)</f>
        <v>0</v>
      </c>
      <c r="E41" s="40"/>
      <c r="F41" s="47" t="s">
        <v>75</v>
      </c>
      <c r="G41" s="67" t="s">
        <v>76</v>
      </c>
      <c r="H41" s="49" t="s">
        <v>36</v>
      </c>
      <c r="J41" s="60"/>
      <c r="K41" s="68"/>
      <c r="L41" s="58"/>
      <c r="M41" s="42"/>
      <c r="N41" s="60"/>
      <c r="O41" s="60"/>
      <c r="P41" s="60"/>
      <c r="Q41" s="60"/>
      <c r="R41" s="60"/>
      <c r="S41" s="60"/>
      <c r="T41" s="60"/>
    </row>
    <row r="42" spans="1:20" s="12" customFormat="1" ht="28.5" customHeight="1">
      <c r="B42" s="53" t="s">
        <v>42</v>
      </c>
      <c r="C42" s="3">
        <v>0</v>
      </c>
      <c r="D42" s="54">
        <f>C42*-0.4</f>
        <v>0</v>
      </c>
      <c r="E42" s="40"/>
      <c r="F42" s="69" t="s">
        <v>44</v>
      </c>
      <c r="G42" s="6" t="s">
        <v>79</v>
      </c>
      <c r="H42" s="70">
        <f>IF(G42="YES",-0.15,0)</f>
        <v>0</v>
      </c>
      <c r="J42" s="60"/>
      <c r="K42" s="68"/>
      <c r="L42" s="58"/>
      <c r="M42" s="42"/>
      <c r="N42" s="60"/>
      <c r="O42" s="60"/>
      <c r="P42" s="60"/>
      <c r="Q42" s="60"/>
      <c r="R42" s="60"/>
      <c r="S42" s="60"/>
      <c r="T42" s="60"/>
    </row>
    <row r="43" spans="1:20" s="12" customFormat="1" ht="42.75" customHeight="1" thickBot="1">
      <c r="B43" s="71" t="s">
        <v>74</v>
      </c>
      <c r="C43" s="4">
        <v>0</v>
      </c>
      <c r="D43" s="54">
        <f>C43*-0.6</f>
        <v>0</v>
      </c>
      <c r="E43" s="40"/>
      <c r="F43" s="69" t="s">
        <v>46</v>
      </c>
      <c r="G43" s="2" t="s">
        <v>79</v>
      </c>
      <c r="H43" s="72">
        <f>IF(G43="YES",-0.2,0)</f>
        <v>0</v>
      </c>
      <c r="J43" s="60"/>
      <c r="K43" s="58"/>
      <c r="L43" s="73"/>
      <c r="M43" s="42"/>
      <c r="N43" s="60"/>
      <c r="O43" s="60"/>
      <c r="P43" s="60"/>
      <c r="Q43" s="60"/>
      <c r="R43" s="60"/>
      <c r="S43" s="60"/>
      <c r="T43" s="60"/>
    </row>
    <row r="44" spans="1:20" s="12" customFormat="1" ht="16.5" customHeight="1" thickBot="1">
      <c r="F44" s="74" t="s">
        <v>43</v>
      </c>
      <c r="G44" s="2" t="s">
        <v>79</v>
      </c>
      <c r="H44" s="72">
        <f>IF(G44="YES",-0.25,0)</f>
        <v>0</v>
      </c>
      <c r="J44" s="60"/>
      <c r="K44" s="58"/>
      <c r="L44" s="58"/>
      <c r="M44" s="42"/>
      <c r="N44" s="60"/>
      <c r="O44" s="60"/>
      <c r="P44" s="60"/>
      <c r="Q44" s="60"/>
      <c r="R44" s="60"/>
      <c r="S44" s="60"/>
      <c r="T44" s="60"/>
    </row>
    <row r="45" spans="1:20" s="12" customFormat="1" ht="16.5" customHeight="1">
      <c r="A45" s="16"/>
      <c r="B45" s="51" t="s">
        <v>58</v>
      </c>
      <c r="C45" s="48" t="s">
        <v>35</v>
      </c>
      <c r="D45" s="49" t="s">
        <v>36</v>
      </c>
      <c r="E45" s="75"/>
      <c r="F45" s="69" t="s">
        <v>48</v>
      </c>
      <c r="G45" s="2" t="s">
        <v>79</v>
      </c>
      <c r="H45" s="72">
        <f>IF(G45="YES",-0.3,0)</f>
        <v>0</v>
      </c>
      <c r="J45" s="60"/>
      <c r="K45" s="58"/>
      <c r="L45" s="58"/>
      <c r="M45" s="42"/>
      <c r="N45" s="60"/>
      <c r="O45" s="60"/>
      <c r="P45" s="60"/>
      <c r="Q45" s="60"/>
      <c r="R45" s="60"/>
      <c r="S45" s="60"/>
      <c r="T45" s="60"/>
    </row>
    <row r="46" spans="1:20" s="12" customFormat="1" ht="32.25" customHeight="1" thickBot="1">
      <c r="A46" s="16"/>
      <c r="B46" s="71" t="s">
        <v>60</v>
      </c>
      <c r="C46" s="1"/>
      <c r="D46" s="54">
        <f>C46*-0.2</f>
        <v>0</v>
      </c>
      <c r="E46" s="76"/>
      <c r="F46" s="69" t="s">
        <v>59</v>
      </c>
      <c r="G46" s="2" t="s">
        <v>37</v>
      </c>
      <c r="H46" s="72">
        <f>IF(G46="YES",-0.3,0)</f>
        <v>0</v>
      </c>
      <c r="K46" s="58"/>
      <c r="L46" s="58"/>
      <c r="M46" s="42"/>
    </row>
    <row r="47" spans="1:20" s="12" customFormat="1" ht="29.25" customHeight="1">
      <c r="A47" s="16"/>
      <c r="B47" s="53" t="s">
        <v>62</v>
      </c>
      <c r="C47" s="1">
        <v>0</v>
      </c>
      <c r="D47" s="54">
        <f t="shared" ref="D47" si="1">C47*-0.6</f>
        <v>0</v>
      </c>
      <c r="E47" s="76"/>
      <c r="F47" s="69" t="s">
        <v>52</v>
      </c>
      <c r="G47" s="2" t="s">
        <v>37</v>
      </c>
      <c r="H47" s="72">
        <f>IF(G47="YES",-0.4,0)</f>
        <v>0</v>
      </c>
      <c r="K47" s="58"/>
      <c r="L47" s="58"/>
      <c r="M47" s="42"/>
    </row>
    <row r="48" spans="1:20" s="12" customFormat="1" ht="22.5" customHeight="1" thickBot="1">
      <c r="A48" s="16"/>
      <c r="B48" s="53" t="s">
        <v>64</v>
      </c>
      <c r="C48" s="5">
        <v>0</v>
      </c>
      <c r="D48" s="54">
        <f>C48*-0.8</f>
        <v>0</v>
      </c>
      <c r="E48" s="76"/>
      <c r="F48" s="69" t="s">
        <v>54</v>
      </c>
      <c r="G48" s="2" t="s">
        <v>37</v>
      </c>
      <c r="H48" s="72">
        <f t="shared" ref="H48:H54" si="2">IF(G48="YES",-0.4,0)</f>
        <v>0</v>
      </c>
      <c r="K48" s="58"/>
      <c r="L48" s="58"/>
      <c r="M48" s="42"/>
    </row>
    <row r="49" spans="1:13" s="12" customFormat="1" ht="26.25" customHeight="1" thickBot="1">
      <c r="A49" s="16"/>
      <c r="B49" s="77"/>
      <c r="C49" s="78"/>
      <c r="D49" s="76"/>
      <c r="E49" s="76"/>
      <c r="F49" s="69" t="s">
        <v>50</v>
      </c>
      <c r="G49" s="2" t="s">
        <v>37</v>
      </c>
      <c r="H49" s="72">
        <f t="shared" si="2"/>
        <v>0</v>
      </c>
      <c r="K49" s="58"/>
      <c r="L49" s="58"/>
      <c r="M49" s="42"/>
    </row>
    <row r="50" spans="1:13" s="12" customFormat="1" ht="26.25" customHeight="1" thickBot="1">
      <c r="A50" s="16"/>
      <c r="B50" s="51" t="s">
        <v>67</v>
      </c>
      <c r="C50" s="67"/>
      <c r="D50" s="49" t="s">
        <v>36</v>
      </c>
      <c r="E50" s="76"/>
      <c r="F50" s="69" t="s">
        <v>57</v>
      </c>
      <c r="G50" s="2" t="s">
        <v>37</v>
      </c>
      <c r="H50" s="72">
        <f>IF(G50="YES",-0.5,0)</f>
        <v>0</v>
      </c>
      <c r="K50" s="58"/>
      <c r="L50" s="58"/>
      <c r="M50" s="42"/>
    </row>
    <row r="51" spans="1:13" s="12" customFormat="1" ht="22.5" customHeight="1">
      <c r="A51" s="16"/>
      <c r="B51" s="79" t="s">
        <v>69</v>
      </c>
      <c r="C51" s="94">
        <v>245</v>
      </c>
      <c r="D51" s="80"/>
      <c r="E51" s="16"/>
      <c r="F51" s="69" t="s">
        <v>56</v>
      </c>
      <c r="G51" s="2" t="s">
        <v>37</v>
      </c>
      <c r="H51" s="72">
        <f>IF(G51="YES",-0.5,0)</f>
        <v>0</v>
      </c>
      <c r="K51" s="58"/>
      <c r="L51" s="58"/>
      <c r="M51" s="42"/>
    </row>
    <row r="52" spans="1:13" s="12" customFormat="1" ht="33" customHeight="1" thickBot="1">
      <c r="A52" s="16"/>
      <c r="B52" s="81" t="s">
        <v>71</v>
      </c>
      <c r="C52" s="10">
        <f>F22/C51</f>
        <v>11.428571428571429</v>
      </c>
      <c r="D52" s="82">
        <f>IF(AND(C52 &gt; 0,C52 &lt; 8.001),-1.2,IF(AND(C52 &gt; 8.001,C52 &lt; 11.0001),-0.6,IF(AND(C52 &gt; 11.0001,C52 &lt; 14.0001),0,IF(AND(C52 &gt; 14.001,C52&lt; 18.001),0.6,IF(AND(C52 &gt; 18.001,C52 &lt; 30.001),1.2,"Error")))))</f>
        <v>0</v>
      </c>
      <c r="E52" s="75"/>
      <c r="F52" s="57" t="s">
        <v>61</v>
      </c>
      <c r="G52" s="2" t="s">
        <v>37</v>
      </c>
      <c r="H52" s="72">
        <f>IF(G52="YES",-0.75,0)</f>
        <v>0</v>
      </c>
      <c r="K52" s="58"/>
      <c r="L52" s="58"/>
      <c r="M52" s="42"/>
    </row>
    <row r="53" spans="1:13" s="12" customFormat="1" ht="38.25" customHeight="1">
      <c r="A53" s="16"/>
      <c r="B53" s="53"/>
      <c r="C53" s="83"/>
      <c r="D53" s="84"/>
      <c r="E53" s="76"/>
      <c r="F53" s="57" t="s">
        <v>63</v>
      </c>
      <c r="G53" s="2" t="s">
        <v>79</v>
      </c>
      <c r="H53" s="72">
        <f>IF(G53="YES",-1,0)</f>
        <v>0</v>
      </c>
      <c r="K53" s="58"/>
      <c r="L53" s="58"/>
      <c r="M53" s="42"/>
    </row>
    <row r="54" spans="1:13" s="12" customFormat="1" ht="56.25" customHeight="1" thickBot="1">
      <c r="A54" s="16"/>
      <c r="B54" s="71" t="s">
        <v>72</v>
      </c>
      <c r="C54" s="11" t="s">
        <v>65</v>
      </c>
      <c r="D54" s="82">
        <f>IF(C54="200 or higher",0,IF(C54="199 to 100",-0.3,IF(C54="99 to 40 ",-0.7,IF(C54="Non-DOT approved or Hoosier A7",-1.5,-0.7))))</f>
        <v>0</v>
      </c>
      <c r="E54" s="76"/>
      <c r="F54" s="85" t="s">
        <v>78</v>
      </c>
      <c r="G54" s="7" t="s">
        <v>79</v>
      </c>
      <c r="H54" s="72">
        <f>IF(G54="YES",-8,0)</f>
        <v>0</v>
      </c>
      <c r="K54" s="41"/>
      <c r="L54" s="58"/>
      <c r="M54" s="42"/>
    </row>
    <row r="55" spans="1:13" s="12" customFormat="1" ht="38.25" customHeight="1">
      <c r="A55" s="16"/>
      <c r="B55" s="86"/>
      <c r="C55" s="78"/>
      <c r="D55" s="76"/>
      <c r="E55" s="76"/>
      <c r="K55" s="41"/>
      <c r="L55" s="58"/>
      <c r="M55" s="42"/>
    </row>
    <row r="56" spans="1:13" s="12" customFormat="1" ht="20.25" hidden="1" customHeight="1">
      <c r="B56" s="88"/>
      <c r="C56" s="75"/>
      <c r="D56" s="89"/>
      <c r="E56" s="43"/>
      <c r="K56" s="24"/>
      <c r="L56" s="42"/>
      <c r="M56" s="42"/>
    </row>
    <row r="57" spans="1:13" s="12" customFormat="1" ht="20.25" hidden="1" customHeight="1">
      <c r="B57" s="88"/>
      <c r="C57" s="75"/>
      <c r="D57" s="89"/>
      <c r="E57" s="43"/>
      <c r="K57" s="24"/>
      <c r="L57" s="42"/>
      <c r="M57" s="42"/>
    </row>
    <row r="58" spans="1:13" s="12" customFormat="1" ht="20.25" hidden="1" customHeight="1">
      <c r="B58" s="88"/>
      <c r="C58" s="75"/>
      <c r="D58" s="89"/>
      <c r="E58" s="43"/>
      <c r="K58" s="24"/>
      <c r="L58" s="42"/>
      <c r="M58" s="42"/>
    </row>
    <row r="59" spans="1:13" s="12" customFormat="1" ht="20.25" hidden="1" customHeight="1">
      <c r="B59" s="88"/>
      <c r="C59" s="75"/>
      <c r="D59" s="89"/>
      <c r="E59" s="43"/>
      <c r="K59" s="24"/>
      <c r="L59" s="42"/>
      <c r="M59" s="42"/>
    </row>
    <row r="60" spans="1:13" s="12" customFormat="1" ht="20.25" hidden="1" customHeight="1">
      <c r="B60" s="88"/>
      <c r="C60" s="75"/>
      <c r="D60" s="89"/>
      <c r="E60" s="43"/>
      <c r="K60" s="24"/>
      <c r="L60" s="42"/>
      <c r="M60" s="42"/>
    </row>
    <row r="61" spans="1:13" s="12" customFormat="1" ht="34.5" hidden="1" customHeight="1">
      <c r="B61" s="86"/>
      <c r="C61" s="75"/>
      <c r="D61" s="89"/>
      <c r="E61" s="43"/>
      <c r="K61" s="24"/>
      <c r="L61" s="42"/>
      <c r="M61" s="42"/>
    </row>
    <row r="62" spans="1:13" s="12" customFormat="1" hidden="1">
      <c r="F62" s="14"/>
      <c r="K62" s="90"/>
      <c r="L62" s="90"/>
      <c r="M62" s="42"/>
    </row>
    <row r="63" spans="1:13" s="12" customFormat="1" hidden="1">
      <c r="F63" s="14"/>
      <c r="K63" s="91"/>
      <c r="L63" s="91"/>
      <c r="M63" s="42"/>
    </row>
    <row r="64" spans="1:13" s="12" customFormat="1" hidden="1">
      <c r="B64" s="90"/>
      <c r="C64" s="90"/>
      <c r="D64" s="90"/>
      <c r="E64" s="90"/>
      <c r="F64" s="14"/>
      <c r="K64" s="92"/>
      <c r="L64" s="91"/>
      <c r="M64" s="42"/>
    </row>
    <row r="65" spans="2:13" s="12" customFormat="1" hidden="1">
      <c r="B65" s="90"/>
      <c r="C65" s="90"/>
      <c r="D65" s="90"/>
      <c r="E65" s="90"/>
      <c r="F65" s="14"/>
      <c r="K65" s="92"/>
      <c r="L65" s="91"/>
      <c r="M65" s="42"/>
    </row>
    <row r="66" spans="2:13" s="12" customFormat="1" hidden="1">
      <c r="B66" s="90"/>
      <c r="C66" s="14"/>
      <c r="D66" s="14"/>
      <c r="E66" s="14"/>
      <c r="F66" s="14"/>
      <c r="K66" s="68"/>
      <c r="L66" s="91"/>
      <c r="M66" s="42"/>
    </row>
  </sheetData>
  <sheetProtection sheet="1" objects="1" scenarios="1"/>
  <mergeCells count="3">
    <mergeCell ref="B11:F11"/>
    <mergeCell ref="B12:F12"/>
    <mergeCell ref="C22:E22"/>
  </mergeCells>
  <dataValidations count="3">
    <dataValidation type="list" allowBlank="1" showInputMessage="1" showErrorMessage="1" sqref="G42:G54 C41 C56:C61" xr:uid="{00000000-0002-0000-0000-000000000000}">
      <formula1>$K$33:$K$34</formula1>
      <formula2>0</formula2>
    </dataValidation>
    <dataValidation type="list" allowBlank="1" showInputMessage="1" showErrorMessage="1" sqref="C26" xr:uid="{00000000-0002-0000-0000-000001000000}">
      <formula1>$K$26:$K$28</formula1>
      <formula2>0</formula2>
    </dataValidation>
    <dataValidation type="list" allowBlank="1" showInputMessage="1" showErrorMessage="1" sqref="C54" xr:uid="{00000000-0002-0000-0000-000002000000}">
      <formula1>$K$35:$K$38</formula1>
    </dataValidation>
  </dataValidations>
  <printOptions horizontalCentered="1" verticalCentered="1"/>
  <pageMargins left="0.2" right="0.2" top="0.25" bottom="0.25" header="0" footer="0"/>
  <pageSetup scale="58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>Select Classification Level Non Technical</cp:keywords>
  <dc:description/>
  <cp:lastModifiedBy>Adam</cp:lastModifiedBy>
  <cp:revision>5</cp:revision>
  <cp:lastPrinted>2022-02-23T22:19:48Z</cp:lastPrinted>
  <dcterms:created xsi:type="dcterms:W3CDTF">2017-12-13T02:44:38Z</dcterms:created>
  <dcterms:modified xsi:type="dcterms:W3CDTF">2022-02-23T22:20:21Z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4447dd6a-a4a1-440b-a6a3-9124ef1ee017_ActionId">
    <vt:lpwstr>85e3dabe-402d-4609-9dc4-c400b55f21e0</vt:lpwstr>
  </property>
  <property fmtid="{D5CDD505-2E9C-101B-9397-08002B2CF9AE}" pid="7" name="MSIP_Label_4447dd6a-a4a1-440b-a6a3-9124ef1ee017_ContentBits">
    <vt:lpwstr>0</vt:lpwstr>
  </property>
  <property fmtid="{D5CDD505-2E9C-101B-9397-08002B2CF9AE}" pid="8" name="MSIP_Label_4447dd6a-a4a1-440b-a6a3-9124ef1ee017_Enabled">
    <vt:lpwstr>true</vt:lpwstr>
  </property>
  <property fmtid="{D5CDD505-2E9C-101B-9397-08002B2CF9AE}" pid="9" name="MSIP_Label_4447dd6a-a4a1-440b-a6a3-9124ef1ee017_Method">
    <vt:lpwstr>Privileged</vt:lpwstr>
  </property>
  <property fmtid="{D5CDD505-2E9C-101B-9397-08002B2CF9AE}" pid="10" name="MSIP_Label_4447dd6a-a4a1-440b-a6a3-9124ef1ee017_Name">
    <vt:lpwstr>NO TECH DATA</vt:lpwstr>
  </property>
  <property fmtid="{D5CDD505-2E9C-101B-9397-08002B2CF9AE}" pid="11" name="MSIP_Label_4447dd6a-a4a1-440b-a6a3-9124ef1ee017_SetDate">
    <vt:lpwstr>2021-12-09T13:44:32Z</vt:lpwstr>
  </property>
  <property fmtid="{D5CDD505-2E9C-101B-9397-08002B2CF9AE}" pid="12" name="MSIP_Label_4447dd6a-a4a1-440b-a6a3-9124ef1ee017_SiteId">
    <vt:lpwstr>7a18110d-ef9b-4274-acef-e62ab0fe28ed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  <property fmtid="{D5CDD505-2E9C-101B-9397-08002B2CF9AE}" pid="15" name="TitusGUID">
    <vt:lpwstr>46eaf065-10a6-4179-a1d9-b7336c4459a5</vt:lpwstr>
  </property>
  <property fmtid="{D5CDD505-2E9C-101B-9397-08002B2CF9AE}" pid="16" name="UTCTechnicalData">
    <vt:lpwstr>N</vt:lpwstr>
  </property>
</Properties>
</file>